
<file path=[Content_Types].xml><?xml version="1.0" encoding="utf-8"?>
<Types xmlns="http://schemas.openxmlformats.org/package/2006/content-types">
  <Default Extension="xml" ContentType="application/xml"/>
  <Default Extension="jpeg" ContentType="image/jpeg"/>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5" lowestEdited="5" rupBuild="20225"/>
  <workbookPr showInkAnnotation="0" autoCompressPictures="0"/>
  <bookViews>
    <workbookView xWindow="0" yWindow="0" windowWidth="25600" windowHeight="16060" activeTab="1"/>
  </bookViews>
  <sheets>
    <sheet name="Export Summary" sheetId="1" r:id="rId1"/>
    <sheet name="INFORMATION AND TOTAL" sheetId="2" r:id="rId2"/>
    <sheet name="IBEX CLIMBING HOLDS " sheetId="3" r:id="rId3"/>
    <sheet name="MACROS NISYROS FIBERGLASS" sheetId="4" r:id="rId4"/>
    <sheet name="HARDWARE" sheetId="5" r:id="rId5"/>
  </sheets>
  <calcPr calcId="140001" concurrentCalc="0"/>
  <extLst>
    <ext xmlns:mx="http://schemas.microsoft.com/office/mac/excel/2008/main" uri="{7523E5D3-25F3-A5E0-1632-64F254C22452}">
      <mx:ArchID Flags="2"/>
    </ext>
  </extLst>
</workbook>
</file>

<file path=xl/calcChain.xml><?xml version="1.0" encoding="utf-8"?>
<calcChain xmlns="http://schemas.openxmlformats.org/spreadsheetml/2006/main">
  <c r="G161" i="3" l="1"/>
  <c r="N23" i="4"/>
  <c r="P23" i="4"/>
  <c r="N22" i="4"/>
  <c r="P22" i="4"/>
  <c r="N21" i="4"/>
  <c r="P21" i="4"/>
  <c r="N20" i="4"/>
  <c r="P20" i="4"/>
  <c r="N19" i="4"/>
  <c r="P19" i="4"/>
  <c r="N18" i="4"/>
  <c r="P18" i="4"/>
  <c r="N17" i="4"/>
  <c r="P17" i="4"/>
  <c r="N16" i="4"/>
  <c r="P16" i="4"/>
  <c r="N15" i="4"/>
  <c r="P15" i="4"/>
  <c r="B28" i="5"/>
  <c r="Q15" i="4"/>
  <c r="Q16" i="4"/>
  <c r="Q17" i="4"/>
  <c r="Q18" i="4"/>
  <c r="Q19" i="4"/>
  <c r="Q20" i="4"/>
  <c r="Q21" i="4"/>
  <c r="Q22" i="4"/>
  <c r="Q23" i="4"/>
  <c r="N37" i="4"/>
  <c r="Q37" i="4"/>
  <c r="N38" i="4"/>
  <c r="Q38" i="4"/>
  <c r="N39" i="4"/>
  <c r="Q39" i="4"/>
  <c r="N40" i="4"/>
  <c r="Q40" i="4"/>
  <c r="N41" i="4"/>
  <c r="Q41" i="4"/>
  <c r="N42" i="4"/>
  <c r="Q42" i="4"/>
  <c r="N43" i="4"/>
  <c r="Q43" i="4"/>
  <c r="N44" i="4"/>
  <c r="Q44" i="4"/>
  <c r="Q47" i="4"/>
  <c r="P37" i="4"/>
  <c r="P38" i="4"/>
  <c r="P39" i="4"/>
  <c r="P40" i="4"/>
  <c r="P41" i="4"/>
  <c r="P42" i="4"/>
  <c r="P43" i="4"/>
  <c r="P44" i="4"/>
  <c r="P47" i="4"/>
  <c r="O15" i="4"/>
  <c r="O16" i="4"/>
  <c r="O17" i="4"/>
  <c r="O18" i="4"/>
  <c r="O19" i="4"/>
  <c r="O20" i="4"/>
  <c r="O21" i="4"/>
  <c r="O22" i="4"/>
  <c r="O23" i="4"/>
  <c r="O37" i="4"/>
  <c r="O38" i="4"/>
  <c r="O39" i="4"/>
  <c r="O40" i="4"/>
  <c r="O41" i="4"/>
  <c r="O42" i="4"/>
  <c r="O43" i="4"/>
  <c r="O44" i="4"/>
  <c r="O47" i="4"/>
  <c r="N47" i="4"/>
  <c r="M47" i="4"/>
  <c r="L47" i="4"/>
  <c r="K47" i="4"/>
  <c r="J47" i="4"/>
  <c r="I47" i="4"/>
  <c r="H47" i="4"/>
  <c r="G47" i="4"/>
  <c r="F47" i="4"/>
  <c r="E47" i="4"/>
  <c r="Z23" i="3"/>
  <c r="BT23" i="3"/>
  <c r="Z24" i="3"/>
  <c r="BT24" i="3"/>
  <c r="Z25" i="3"/>
  <c r="BT25" i="3"/>
  <c r="Z26" i="3"/>
  <c r="BT26" i="3"/>
  <c r="Z27" i="3"/>
  <c r="BT27" i="3"/>
  <c r="Z44" i="3"/>
  <c r="BT44" i="3"/>
  <c r="Z53" i="3"/>
  <c r="BT53" i="3"/>
  <c r="Z59" i="3"/>
  <c r="BT59" i="3"/>
  <c r="Z60" i="3"/>
  <c r="BT60" i="3"/>
  <c r="Z61" i="3"/>
  <c r="BT61" i="3"/>
  <c r="Z64" i="3"/>
  <c r="BT64" i="3"/>
  <c r="Z73" i="3"/>
  <c r="BT73" i="3"/>
  <c r="Z74" i="3"/>
  <c r="BT74" i="3"/>
  <c r="Z79" i="3"/>
  <c r="BT79" i="3"/>
  <c r="Z80" i="3"/>
  <c r="BT80" i="3"/>
  <c r="Z102" i="3"/>
  <c r="BT102" i="3"/>
  <c r="Z119" i="3"/>
  <c r="BT119" i="3"/>
  <c r="Z203" i="3"/>
  <c r="BT203" i="3"/>
  <c r="BT208" i="3"/>
  <c r="Z22" i="3"/>
  <c r="BS22" i="3"/>
  <c r="Z34" i="3"/>
  <c r="BS34" i="3"/>
  <c r="Z35" i="3"/>
  <c r="BS35" i="3"/>
  <c r="Z36" i="3"/>
  <c r="BS36" i="3"/>
  <c r="Z37" i="3"/>
  <c r="BS37" i="3"/>
  <c r="Z51" i="3"/>
  <c r="BS51" i="3"/>
  <c r="Z52" i="3"/>
  <c r="BS52" i="3"/>
  <c r="BS53" i="3"/>
  <c r="Z81" i="3"/>
  <c r="BS81" i="3"/>
  <c r="BS102" i="3"/>
  <c r="Z122" i="3"/>
  <c r="BS122" i="3"/>
  <c r="Z128" i="3"/>
  <c r="BS128" i="3"/>
  <c r="Z129" i="3"/>
  <c r="BS129" i="3"/>
  <c r="Z130" i="3"/>
  <c r="BS130" i="3"/>
  <c r="Z152" i="3"/>
  <c r="BS152" i="3"/>
  <c r="Z161" i="3"/>
  <c r="BS161" i="3"/>
  <c r="Z202" i="3"/>
  <c r="BS202" i="3"/>
  <c r="Z204" i="3"/>
  <c r="BS204" i="3"/>
  <c r="BS208" i="3"/>
  <c r="Z15" i="3"/>
  <c r="BR15" i="3"/>
  <c r="Z18" i="3"/>
  <c r="BR18" i="3"/>
  <c r="Z19" i="3"/>
  <c r="BR19" i="3"/>
  <c r="Z20" i="3"/>
  <c r="BR20" i="3"/>
  <c r="Z21" i="3"/>
  <c r="BR21" i="3"/>
  <c r="Z39" i="3"/>
  <c r="BR39" i="3"/>
  <c r="Z47" i="3"/>
  <c r="BR47" i="3"/>
  <c r="BR53" i="3"/>
  <c r="Z62" i="3"/>
  <c r="BR62" i="3"/>
  <c r="BR64" i="3"/>
  <c r="Z70" i="3"/>
  <c r="BR70" i="3"/>
  <c r="Z71" i="3"/>
  <c r="BR71" i="3"/>
  <c r="Z72" i="3"/>
  <c r="BR72" i="3"/>
  <c r="Z78" i="3"/>
  <c r="BR78" i="3"/>
  <c r="Z84" i="3"/>
  <c r="BR84" i="3"/>
  <c r="Z86" i="3"/>
  <c r="BR86" i="3"/>
  <c r="BR102" i="3"/>
  <c r="Z143" i="3"/>
  <c r="BR143" i="3"/>
  <c r="Z144" i="3"/>
  <c r="BR144" i="3"/>
  <c r="Z145" i="3"/>
  <c r="BR145" i="3"/>
  <c r="Z146" i="3"/>
  <c r="BR146" i="3"/>
  <c r="Z151" i="3"/>
  <c r="BR151" i="3"/>
  <c r="Z156" i="3"/>
  <c r="BR156" i="3"/>
  <c r="Z157" i="3"/>
  <c r="BR157" i="3"/>
  <c r="Z159" i="3"/>
  <c r="BR159" i="3"/>
  <c r="Z160" i="3"/>
  <c r="BR160" i="3"/>
  <c r="BR161" i="3"/>
  <c r="Z170" i="3"/>
  <c r="BR170" i="3"/>
  <c r="Z171" i="3"/>
  <c r="BR171" i="3"/>
  <c r="Z172" i="3"/>
  <c r="BR172" i="3"/>
  <c r="Z175" i="3"/>
  <c r="BR175" i="3"/>
  <c r="BR208" i="3"/>
  <c r="Z17" i="3"/>
  <c r="BQ17" i="3"/>
  <c r="Z38" i="3"/>
  <c r="BQ38" i="3"/>
  <c r="Z46" i="3"/>
  <c r="BQ46" i="3"/>
  <c r="Z49" i="3"/>
  <c r="BQ49" i="3"/>
  <c r="BQ53" i="3"/>
  <c r="Z75" i="3"/>
  <c r="BQ75" i="3"/>
  <c r="Z76" i="3"/>
  <c r="BQ76" i="3"/>
  <c r="Z77" i="3"/>
  <c r="BQ77" i="3"/>
  <c r="BQ84" i="3"/>
  <c r="BQ102" i="3"/>
  <c r="Z108" i="3"/>
  <c r="BQ108" i="3"/>
  <c r="Z109" i="3"/>
  <c r="BQ109" i="3"/>
  <c r="Z110" i="3"/>
  <c r="BQ110" i="3"/>
  <c r="Z118" i="3"/>
  <c r="BQ118" i="3"/>
  <c r="Z142" i="3"/>
  <c r="BQ142" i="3"/>
  <c r="Z149" i="3"/>
  <c r="BQ149" i="3"/>
  <c r="Z150" i="3"/>
  <c r="BQ150" i="3"/>
  <c r="Z155" i="3"/>
  <c r="BQ155" i="3"/>
  <c r="BQ161" i="3"/>
  <c r="Z169" i="3"/>
  <c r="BQ169" i="3"/>
  <c r="BQ171" i="3"/>
  <c r="BQ172" i="3"/>
  <c r="BQ175" i="3"/>
  <c r="Z182" i="3"/>
  <c r="BQ182" i="3"/>
  <c r="Z184" i="3"/>
  <c r="BQ184" i="3"/>
  <c r="Z190" i="3"/>
  <c r="BQ190" i="3"/>
  <c r="Z191" i="3"/>
  <c r="BQ191" i="3"/>
  <c r="Z192" i="3"/>
  <c r="BQ192" i="3"/>
  <c r="Z201" i="3"/>
  <c r="BQ201" i="3"/>
  <c r="Z205" i="3"/>
  <c r="BQ205" i="3"/>
  <c r="BQ208" i="3"/>
  <c r="Z16" i="3"/>
  <c r="BP16" i="3"/>
  <c r="Z30" i="3"/>
  <c r="BP30" i="3"/>
  <c r="Z31" i="3"/>
  <c r="BP31" i="3"/>
  <c r="Z32" i="3"/>
  <c r="BP32" i="3"/>
  <c r="Z33" i="3"/>
  <c r="BP33" i="3"/>
  <c r="Z43" i="3"/>
  <c r="BP43" i="3"/>
  <c r="BP53" i="3"/>
  <c r="Z63" i="3"/>
  <c r="BP63" i="3"/>
  <c r="BP64" i="3"/>
  <c r="Z83" i="3"/>
  <c r="BP83" i="3"/>
  <c r="BP84" i="3"/>
  <c r="BP102" i="3"/>
  <c r="Z117" i="3"/>
  <c r="BP117" i="3"/>
  <c r="Z120" i="3"/>
  <c r="BP120" i="3"/>
  <c r="Z121" i="3"/>
  <c r="BP121" i="3"/>
  <c r="BP128" i="3"/>
  <c r="BP129" i="3"/>
  <c r="Z131" i="3"/>
  <c r="BP131" i="3"/>
  <c r="Z141" i="3"/>
  <c r="BP141" i="3"/>
  <c r="Z148" i="3"/>
  <c r="BP148" i="3"/>
  <c r="Z153" i="3"/>
  <c r="BP153" i="3"/>
  <c r="Z154" i="3"/>
  <c r="BP154" i="3"/>
  <c r="BP161" i="3"/>
  <c r="Z168" i="3"/>
  <c r="BP168" i="3"/>
  <c r="BP171" i="3"/>
  <c r="BP172" i="3"/>
  <c r="BP175" i="3"/>
  <c r="Z181" i="3"/>
  <c r="BP181" i="3"/>
  <c r="Z183" i="3"/>
  <c r="BP183" i="3"/>
  <c r="BP184" i="3"/>
  <c r="BP192" i="3"/>
  <c r="Z199" i="3"/>
  <c r="BP199" i="3"/>
  <c r="Z200" i="3"/>
  <c r="BP200" i="3"/>
  <c r="BP208" i="3"/>
  <c r="Z28" i="3"/>
  <c r="BO28" i="3"/>
  <c r="Z29" i="3"/>
  <c r="BO29" i="3"/>
  <c r="Z45" i="3"/>
  <c r="BO45" i="3"/>
  <c r="Z48" i="3"/>
  <c r="BO48" i="3"/>
  <c r="BO53" i="3"/>
  <c r="Z82" i="3"/>
  <c r="BO82" i="3"/>
  <c r="BO84" i="3"/>
  <c r="Z89" i="3"/>
  <c r="BO89" i="3"/>
  <c r="BO102" i="3"/>
  <c r="Z116" i="3"/>
  <c r="BO116" i="3"/>
  <c r="Z140" i="3"/>
  <c r="BO140" i="3"/>
  <c r="Z167" i="3"/>
  <c r="BO167" i="3"/>
  <c r="BO171" i="3"/>
  <c r="Z173" i="3"/>
  <c r="BO173" i="3"/>
  <c r="Z174" i="3"/>
  <c r="BO174" i="3"/>
  <c r="BO175" i="3"/>
  <c r="Z198" i="3"/>
  <c r="BO198" i="3"/>
  <c r="BO208" i="3"/>
  <c r="Z40" i="3"/>
  <c r="BN40" i="3"/>
  <c r="Z41" i="3"/>
  <c r="BN41" i="3"/>
  <c r="Z42" i="3"/>
  <c r="BN42" i="3"/>
  <c r="Z50" i="3"/>
  <c r="BN50" i="3"/>
  <c r="BN53" i="3"/>
  <c r="Z85" i="3"/>
  <c r="BN85" i="3"/>
  <c r="Z87" i="3"/>
  <c r="BN87" i="3"/>
  <c r="Z88" i="3"/>
  <c r="BN88" i="3"/>
  <c r="BN102" i="3"/>
  <c r="Z147" i="3"/>
  <c r="BN147" i="3"/>
  <c r="Z158" i="3"/>
  <c r="BN158" i="3"/>
  <c r="BN161" i="3"/>
  <c r="BN208" i="3"/>
  <c r="BL128" i="3"/>
  <c r="BL129" i="3"/>
  <c r="BL130" i="3"/>
  <c r="BL208" i="3"/>
  <c r="BK208" i="3"/>
  <c r="BJ22" i="3"/>
  <c r="BJ25" i="3"/>
  <c r="BJ53" i="3"/>
  <c r="BJ150" i="3"/>
  <c r="BJ161" i="3"/>
  <c r="BJ208" i="3"/>
  <c r="BI208" i="3"/>
  <c r="BH24" i="3"/>
  <c r="BH25" i="3"/>
  <c r="BH26" i="3"/>
  <c r="BH27" i="3"/>
  <c r="BH30" i="3"/>
  <c r="BH32" i="3"/>
  <c r="BH53" i="3"/>
  <c r="BH78" i="3"/>
  <c r="BH84" i="3"/>
  <c r="BH102" i="3"/>
  <c r="BH109" i="3"/>
  <c r="BH110" i="3"/>
  <c r="BH128" i="3"/>
  <c r="BH129" i="3"/>
  <c r="BH130" i="3"/>
  <c r="BH151" i="3"/>
  <c r="BH156" i="3"/>
  <c r="BH161" i="3"/>
  <c r="BH191" i="3"/>
  <c r="BH192" i="3"/>
  <c r="BH205" i="3"/>
  <c r="BH208" i="3"/>
  <c r="BG158" i="3"/>
  <c r="BG161" i="3"/>
  <c r="BG171" i="3"/>
  <c r="BG175" i="3"/>
  <c r="BG208" i="3"/>
  <c r="BF15" i="3"/>
  <c r="BF16" i="3"/>
  <c r="BF17" i="3"/>
  <c r="BF18" i="3"/>
  <c r="BF19" i="3"/>
  <c r="BF20" i="3"/>
  <c r="BF23" i="3"/>
  <c r="BF25" i="3"/>
  <c r="BF27" i="3"/>
  <c r="BF30" i="3"/>
  <c r="BF31" i="3"/>
  <c r="BF32" i="3"/>
  <c r="BF33" i="3"/>
  <c r="BF34" i="3"/>
  <c r="BF35" i="3"/>
  <c r="BF36" i="3"/>
  <c r="BF39" i="3"/>
  <c r="BF44" i="3"/>
  <c r="BF47" i="3"/>
  <c r="BF53" i="3"/>
  <c r="BF59" i="3"/>
  <c r="BF60" i="3"/>
  <c r="BF61" i="3"/>
  <c r="BF62" i="3"/>
  <c r="BF63" i="3"/>
  <c r="BF64" i="3"/>
  <c r="BF72" i="3"/>
  <c r="BF74" i="3"/>
  <c r="BF75" i="3"/>
  <c r="BF76" i="3"/>
  <c r="BF78" i="3"/>
  <c r="BF79" i="3"/>
  <c r="BF80" i="3"/>
  <c r="BF81" i="3"/>
  <c r="BF84" i="3"/>
  <c r="BF89" i="3"/>
  <c r="BF102" i="3"/>
  <c r="BF108" i="3"/>
  <c r="BF109" i="3"/>
  <c r="BF110" i="3"/>
  <c r="BF116" i="3"/>
  <c r="BF142" i="3"/>
  <c r="BF143" i="3"/>
  <c r="BF144" i="3"/>
  <c r="BF145" i="3"/>
  <c r="BF146" i="3"/>
  <c r="BF148" i="3"/>
  <c r="BF150" i="3"/>
  <c r="BF151" i="3"/>
  <c r="BF152" i="3"/>
  <c r="BF153" i="3"/>
  <c r="BF154" i="3"/>
  <c r="BF155" i="3"/>
  <c r="BF156" i="3"/>
  <c r="BF157" i="3"/>
  <c r="BF160" i="3"/>
  <c r="BF161" i="3"/>
  <c r="BF182" i="3"/>
  <c r="BF184" i="3"/>
  <c r="BF190" i="3"/>
  <c r="BF191" i="3"/>
  <c r="BF192" i="3"/>
  <c r="BF208" i="3"/>
  <c r="BE86" i="3"/>
  <c r="BE102" i="3"/>
  <c r="BE119" i="3"/>
  <c r="BE168" i="3"/>
  <c r="BE169" i="3"/>
  <c r="BE170" i="3"/>
  <c r="BE172" i="3"/>
  <c r="BE175" i="3"/>
  <c r="BE181" i="3"/>
  <c r="BE184" i="3"/>
  <c r="BE202" i="3"/>
  <c r="BE208" i="3"/>
  <c r="BD15" i="3"/>
  <c r="BD16" i="3"/>
  <c r="BD17" i="3"/>
  <c r="BD18" i="3"/>
  <c r="BD19" i="3"/>
  <c r="BD20" i="3"/>
  <c r="BD21" i="3"/>
  <c r="BD28" i="3"/>
  <c r="BD29" i="3"/>
  <c r="BD30" i="3"/>
  <c r="BD31" i="3"/>
  <c r="BD32" i="3"/>
  <c r="BD33" i="3"/>
  <c r="BD35" i="3"/>
  <c r="BD37" i="3"/>
  <c r="BD38" i="3"/>
  <c r="BD43" i="3"/>
  <c r="BD44" i="3"/>
  <c r="BD46" i="3"/>
  <c r="BD47" i="3"/>
  <c r="BD48" i="3"/>
  <c r="BD50" i="3"/>
  <c r="BD51" i="3"/>
  <c r="BD52" i="3"/>
  <c r="BD53" i="3"/>
  <c r="BD59" i="3"/>
  <c r="BD60" i="3"/>
  <c r="BD61" i="3"/>
  <c r="BD62" i="3"/>
  <c r="BD63" i="3"/>
  <c r="BD64" i="3"/>
  <c r="BD70" i="3"/>
  <c r="BD72" i="3"/>
  <c r="BD73" i="3"/>
  <c r="BD74" i="3"/>
  <c r="BD75" i="3"/>
  <c r="BD76" i="3"/>
  <c r="BD77" i="3"/>
  <c r="BD78" i="3"/>
  <c r="BD84" i="3"/>
  <c r="BD87" i="3"/>
  <c r="BD88" i="3"/>
  <c r="BD89" i="3"/>
  <c r="BD102" i="3"/>
  <c r="BD108" i="3"/>
  <c r="BD109" i="3"/>
  <c r="BD110" i="3"/>
  <c r="BD116" i="3"/>
  <c r="BD142" i="3"/>
  <c r="BD147" i="3"/>
  <c r="BD148" i="3"/>
  <c r="BD149" i="3"/>
  <c r="BD150" i="3"/>
  <c r="BD151" i="3"/>
  <c r="BD153" i="3"/>
  <c r="BD154" i="3"/>
  <c r="BD155" i="3"/>
  <c r="BD156" i="3"/>
  <c r="BD157" i="3"/>
  <c r="BD159" i="3"/>
  <c r="BD160" i="3"/>
  <c r="BD161" i="3"/>
  <c r="BD182" i="3"/>
  <c r="BD183" i="3"/>
  <c r="BD184" i="3"/>
  <c r="BD190" i="3"/>
  <c r="BD191" i="3"/>
  <c r="BD192" i="3"/>
  <c r="BD208" i="3"/>
  <c r="BC53" i="3"/>
  <c r="BC71" i="3"/>
  <c r="BC86" i="3"/>
  <c r="BC102" i="3"/>
  <c r="BC158" i="3"/>
  <c r="BC161" i="3"/>
  <c r="BC167" i="3"/>
  <c r="BC168" i="3"/>
  <c r="BC169" i="3"/>
  <c r="BC171" i="3"/>
  <c r="BC172" i="3"/>
  <c r="BC173" i="3"/>
  <c r="BC175" i="3"/>
  <c r="BC203" i="3"/>
  <c r="BC208" i="3"/>
  <c r="BB28" i="3"/>
  <c r="BB29" i="3"/>
  <c r="BB31" i="3"/>
  <c r="BB37" i="3"/>
  <c r="BB38" i="3"/>
  <c r="BB40" i="3"/>
  <c r="BB41" i="3"/>
  <c r="BB42" i="3"/>
  <c r="BB45" i="3"/>
  <c r="BB48" i="3"/>
  <c r="BB49" i="3"/>
  <c r="BB50" i="3"/>
  <c r="BB53" i="3"/>
  <c r="BB60" i="3"/>
  <c r="BB64" i="3"/>
  <c r="BB72" i="3"/>
  <c r="BB77" i="3"/>
  <c r="BB84" i="3"/>
  <c r="BB85" i="3"/>
  <c r="BB87" i="3"/>
  <c r="BB102" i="3"/>
  <c r="BB147" i="3"/>
  <c r="BB149" i="3"/>
  <c r="BB153" i="3"/>
  <c r="BB160" i="3"/>
  <c r="BB161" i="3"/>
  <c r="BB190" i="3"/>
  <c r="BB192" i="3"/>
  <c r="BB208" i="3"/>
  <c r="BA167" i="3"/>
  <c r="BA173" i="3"/>
  <c r="BA175" i="3"/>
  <c r="BA208" i="3"/>
  <c r="AZ208" i="3"/>
  <c r="AY208" i="3"/>
  <c r="AW102" i="3"/>
  <c r="AW119" i="3"/>
  <c r="AW208" i="3"/>
  <c r="AV208" i="3"/>
  <c r="AU79" i="3"/>
  <c r="AU102" i="3"/>
  <c r="AU208" i="3"/>
  <c r="AT208" i="3"/>
  <c r="AS208" i="3"/>
  <c r="AR208" i="3"/>
  <c r="AQ22" i="3"/>
  <c r="AQ23" i="3"/>
  <c r="AQ24" i="3"/>
  <c r="AQ25" i="3"/>
  <c r="AQ26" i="3"/>
  <c r="AQ27" i="3"/>
  <c r="AQ53" i="3"/>
  <c r="AQ77" i="3"/>
  <c r="AQ78" i="3"/>
  <c r="AQ102" i="3"/>
  <c r="AQ118" i="3"/>
  <c r="AQ119" i="3"/>
  <c r="AQ128" i="3"/>
  <c r="AQ129" i="3"/>
  <c r="AQ130" i="3"/>
  <c r="AQ149" i="3"/>
  <c r="AQ151" i="3"/>
  <c r="AQ161" i="3"/>
  <c r="AQ202" i="3"/>
  <c r="AQ203" i="3"/>
  <c r="AQ208" i="3"/>
  <c r="AP208" i="3"/>
  <c r="AO73" i="3"/>
  <c r="AO75" i="3"/>
  <c r="AO77" i="3"/>
  <c r="AO81" i="3"/>
  <c r="AO102" i="3"/>
  <c r="AO109" i="3"/>
  <c r="AO110" i="3"/>
  <c r="AO149" i="3"/>
  <c r="AO150" i="3"/>
  <c r="AO152" i="3"/>
  <c r="AO161" i="3"/>
  <c r="AO171" i="3"/>
  <c r="AO175" i="3"/>
  <c r="AO191" i="3"/>
  <c r="AO192" i="3"/>
  <c r="AO201" i="3"/>
  <c r="AO205" i="3"/>
  <c r="AO208" i="3"/>
  <c r="AN16" i="3"/>
  <c r="AN44" i="3"/>
  <c r="AN53" i="3"/>
  <c r="AN59" i="3"/>
  <c r="AN71" i="3"/>
  <c r="AN77" i="3"/>
  <c r="AN80" i="3"/>
  <c r="AN102" i="3"/>
  <c r="AN108" i="3"/>
  <c r="AN109" i="3"/>
  <c r="AN110" i="3"/>
  <c r="AN144" i="3"/>
  <c r="AN145" i="3"/>
  <c r="AN148" i="3"/>
  <c r="AN149" i="3"/>
  <c r="AN161" i="3"/>
  <c r="AN171" i="3"/>
  <c r="AN175" i="3"/>
  <c r="AN190" i="3"/>
  <c r="AN191" i="3"/>
  <c r="AN192" i="3"/>
  <c r="AN208" i="3"/>
  <c r="AM17" i="3"/>
  <c r="AM18" i="3"/>
  <c r="AM19" i="3"/>
  <c r="AM20" i="3"/>
  <c r="AM21" i="3"/>
  <c r="AM30" i="3"/>
  <c r="AM52" i="3"/>
  <c r="AM53" i="3"/>
  <c r="AM70" i="3"/>
  <c r="AM74" i="3"/>
  <c r="AM77" i="3"/>
  <c r="AM78" i="3"/>
  <c r="AM81" i="3"/>
  <c r="AM102" i="3"/>
  <c r="AM108" i="3"/>
  <c r="AM109" i="3"/>
  <c r="AM110" i="3"/>
  <c r="AM117" i="3"/>
  <c r="AM148" i="3"/>
  <c r="AM149" i="3"/>
  <c r="AM150" i="3"/>
  <c r="AM151" i="3"/>
  <c r="AM152" i="3"/>
  <c r="AM159" i="3"/>
  <c r="AM161" i="3"/>
  <c r="AM171" i="3"/>
  <c r="AM175" i="3"/>
  <c r="AM190" i="3"/>
  <c r="AM191" i="3"/>
  <c r="AM192" i="3"/>
  <c r="AM200" i="3"/>
  <c r="AM208" i="3"/>
  <c r="AL16" i="3"/>
  <c r="AL17" i="3"/>
  <c r="AL19" i="3"/>
  <c r="AL21" i="3"/>
  <c r="AL30" i="3"/>
  <c r="AL31" i="3"/>
  <c r="AL33" i="3"/>
  <c r="AL34" i="3"/>
  <c r="AL36" i="3"/>
  <c r="AL43" i="3"/>
  <c r="AL52" i="3"/>
  <c r="AL53" i="3"/>
  <c r="AL70" i="3"/>
  <c r="AL75" i="3"/>
  <c r="AL86" i="3"/>
  <c r="AL102" i="3"/>
  <c r="AL108" i="3"/>
  <c r="AL109" i="3"/>
  <c r="AL110" i="3"/>
  <c r="AL143" i="3"/>
  <c r="AL148" i="3"/>
  <c r="AL154" i="3"/>
  <c r="AL159" i="3"/>
  <c r="AL161" i="3"/>
  <c r="AL171" i="3"/>
  <c r="AL175" i="3"/>
  <c r="AL190" i="3"/>
  <c r="AL191" i="3"/>
  <c r="AL192" i="3"/>
  <c r="AL198" i="3"/>
  <c r="AL199" i="3"/>
  <c r="AL208" i="3"/>
  <c r="AK15" i="3"/>
  <c r="AK16" i="3"/>
  <c r="AK18" i="3"/>
  <c r="AK21" i="3"/>
  <c r="AK30" i="3"/>
  <c r="AK31" i="3"/>
  <c r="AK32" i="3"/>
  <c r="AK33" i="3"/>
  <c r="AK35" i="3"/>
  <c r="AK39" i="3"/>
  <c r="AK43" i="3"/>
  <c r="AK47" i="3"/>
  <c r="AK48" i="3"/>
  <c r="AK51" i="3"/>
  <c r="AK53" i="3"/>
  <c r="AK70" i="3"/>
  <c r="AK72" i="3"/>
  <c r="AK82" i="3"/>
  <c r="AK83" i="3"/>
  <c r="AK86" i="3"/>
  <c r="AK102" i="3"/>
  <c r="AK116" i="3"/>
  <c r="AK140" i="3"/>
  <c r="AK141" i="3"/>
  <c r="AK142" i="3"/>
  <c r="AK143" i="3"/>
  <c r="AK146" i="3"/>
  <c r="AK148" i="3"/>
  <c r="AK154" i="3"/>
  <c r="AK155" i="3"/>
  <c r="AK156" i="3"/>
  <c r="AK159" i="3"/>
  <c r="AK160" i="3"/>
  <c r="AK161" i="3"/>
  <c r="AK168" i="3"/>
  <c r="AK169" i="3"/>
  <c r="AK170" i="3"/>
  <c r="AK171" i="3"/>
  <c r="AK172" i="3"/>
  <c r="AK174" i="3"/>
  <c r="AK175" i="3"/>
  <c r="AK208" i="3"/>
  <c r="AJ15" i="3"/>
  <c r="AJ21" i="3"/>
  <c r="AJ28" i="3"/>
  <c r="AJ30" i="3"/>
  <c r="AJ32" i="3"/>
  <c r="AJ33" i="3"/>
  <c r="AJ37" i="3"/>
  <c r="AJ38" i="3"/>
  <c r="AJ43" i="3"/>
  <c r="AJ46" i="3"/>
  <c r="AJ47" i="3"/>
  <c r="AJ48" i="3"/>
  <c r="AJ53" i="3"/>
  <c r="AJ70" i="3"/>
  <c r="AJ72" i="3"/>
  <c r="AJ82" i="3"/>
  <c r="AJ83" i="3"/>
  <c r="AJ84" i="3"/>
  <c r="AJ102" i="3"/>
  <c r="AJ116" i="3"/>
  <c r="AJ128" i="3"/>
  <c r="AJ129" i="3"/>
  <c r="AJ131" i="3"/>
  <c r="AJ140" i="3"/>
  <c r="AJ141" i="3"/>
  <c r="AJ142" i="3"/>
  <c r="AJ154" i="3"/>
  <c r="AJ155" i="3"/>
  <c r="AJ156" i="3"/>
  <c r="AJ157" i="3"/>
  <c r="AJ159" i="3"/>
  <c r="AJ160" i="3"/>
  <c r="AJ161" i="3"/>
  <c r="AJ167" i="3"/>
  <c r="AJ168" i="3"/>
  <c r="AJ169" i="3"/>
  <c r="AJ171" i="3"/>
  <c r="AJ172" i="3"/>
  <c r="AJ173" i="3"/>
  <c r="AJ174" i="3"/>
  <c r="AJ175" i="3"/>
  <c r="AJ208" i="3"/>
  <c r="AI28" i="3"/>
  <c r="AI32" i="3"/>
  <c r="AI46" i="3"/>
  <c r="AI48" i="3"/>
  <c r="AI53" i="3"/>
  <c r="AI82" i="3"/>
  <c r="AI83" i="3"/>
  <c r="AI102" i="3"/>
  <c r="AI140" i="3"/>
  <c r="AI161" i="3"/>
  <c r="AI167" i="3"/>
  <c r="AI173" i="3"/>
  <c r="AI175" i="3"/>
  <c r="AI208" i="3"/>
  <c r="AH208" i="3"/>
  <c r="AG208" i="3"/>
  <c r="AF15" i="3"/>
  <c r="AF16" i="3"/>
  <c r="AF17" i="3"/>
  <c r="AF18" i="3"/>
  <c r="AF19" i="3"/>
  <c r="AF20" i="3"/>
  <c r="AF21" i="3"/>
  <c r="AF22" i="3"/>
  <c r="AF23" i="3"/>
  <c r="AF24" i="3"/>
  <c r="AF25" i="3"/>
  <c r="AF26" i="3"/>
  <c r="AF27" i="3"/>
  <c r="AF28" i="3"/>
  <c r="AF29" i="3"/>
  <c r="AF30" i="3"/>
  <c r="AF31" i="3"/>
  <c r="AF32" i="3"/>
  <c r="AF33" i="3"/>
  <c r="AF34" i="3"/>
  <c r="AF35" i="3"/>
  <c r="AF36" i="3"/>
  <c r="AF37" i="3"/>
  <c r="AF38" i="3"/>
  <c r="AF39" i="3"/>
  <c r="AF40" i="3"/>
  <c r="AF41" i="3"/>
  <c r="AF42" i="3"/>
  <c r="AF43" i="3"/>
  <c r="AF44" i="3"/>
  <c r="AF45" i="3"/>
  <c r="AF46" i="3"/>
  <c r="AF47" i="3"/>
  <c r="AF48" i="3"/>
  <c r="AF49" i="3"/>
  <c r="AF50" i="3"/>
  <c r="AF51" i="3"/>
  <c r="AF52" i="3"/>
  <c r="AF53" i="3"/>
  <c r="AF59" i="3"/>
  <c r="AF60" i="3"/>
  <c r="AF61" i="3"/>
  <c r="AF62" i="3"/>
  <c r="AF63" i="3"/>
  <c r="AF64" i="3"/>
  <c r="AF70" i="3"/>
  <c r="AF71" i="3"/>
  <c r="AF72" i="3"/>
  <c r="AF73" i="3"/>
  <c r="AF74" i="3"/>
  <c r="AF75" i="3"/>
  <c r="AF76" i="3"/>
  <c r="AF77" i="3"/>
  <c r="AF78" i="3"/>
  <c r="AF79" i="3"/>
  <c r="AF80" i="3"/>
  <c r="AF81" i="3"/>
  <c r="AF82" i="3"/>
  <c r="AF83" i="3"/>
  <c r="AF84" i="3"/>
  <c r="AF85" i="3"/>
  <c r="AF86" i="3"/>
  <c r="AF87" i="3"/>
  <c r="AF88" i="3"/>
  <c r="AF89" i="3"/>
  <c r="AF90" i="3"/>
  <c r="AF91" i="3"/>
  <c r="AF92" i="3"/>
  <c r="AF93" i="3"/>
  <c r="AF94" i="3"/>
  <c r="AF95" i="3"/>
  <c r="AF96" i="3"/>
  <c r="AF97" i="3"/>
  <c r="AF98" i="3"/>
  <c r="AF99" i="3"/>
  <c r="AF100" i="3"/>
  <c r="AF101" i="3"/>
  <c r="AF102" i="3"/>
  <c r="AF108" i="3"/>
  <c r="AF109" i="3"/>
  <c r="AF110" i="3"/>
  <c r="AF116" i="3"/>
  <c r="AF117" i="3"/>
  <c r="AF118" i="3"/>
  <c r="AF119" i="3"/>
  <c r="AF120" i="3"/>
  <c r="AF121" i="3"/>
  <c r="AF122" i="3"/>
  <c r="AF128" i="3"/>
  <c r="AF129" i="3"/>
  <c r="AF130" i="3"/>
  <c r="AF131" i="3"/>
  <c r="AF140" i="3"/>
  <c r="AF141" i="3"/>
  <c r="AF142" i="3"/>
  <c r="AF143" i="3"/>
  <c r="AF144" i="3"/>
  <c r="AF145" i="3"/>
  <c r="AF146" i="3"/>
  <c r="AF147" i="3"/>
  <c r="AF148" i="3"/>
  <c r="AF149" i="3"/>
  <c r="AF150" i="3"/>
  <c r="AF151" i="3"/>
  <c r="AF152" i="3"/>
  <c r="AF153" i="3"/>
  <c r="AF154" i="3"/>
  <c r="AF155" i="3"/>
  <c r="AF156" i="3"/>
  <c r="AF157" i="3"/>
  <c r="AF158" i="3"/>
  <c r="AF159" i="3"/>
  <c r="AF160" i="3"/>
  <c r="AF161" i="3"/>
  <c r="AF167" i="3"/>
  <c r="AF168" i="3"/>
  <c r="AF169" i="3"/>
  <c r="AF170" i="3"/>
  <c r="AF171" i="3"/>
  <c r="AF172" i="3"/>
  <c r="AF173" i="3"/>
  <c r="AF174" i="3"/>
  <c r="AF175" i="3"/>
  <c r="AF181" i="3"/>
  <c r="AF182" i="3"/>
  <c r="AF183" i="3"/>
  <c r="AF184" i="3"/>
  <c r="AF190" i="3"/>
  <c r="AF191" i="3"/>
  <c r="AF192" i="3"/>
  <c r="AF198" i="3"/>
  <c r="AF199" i="3"/>
  <c r="AF200" i="3"/>
  <c r="AF201" i="3"/>
  <c r="AF202" i="3"/>
  <c r="AF203" i="3"/>
  <c r="AF204" i="3"/>
  <c r="AF205" i="3"/>
  <c r="AF208" i="3"/>
  <c r="AE15" i="3"/>
  <c r="AE16" i="3"/>
  <c r="AE17" i="3"/>
  <c r="AE18" i="3"/>
  <c r="AE19" i="3"/>
  <c r="AE20" i="3"/>
  <c r="AE21" i="3"/>
  <c r="AE22" i="3"/>
  <c r="AE23" i="3"/>
  <c r="AE24" i="3"/>
  <c r="AE25" i="3"/>
  <c r="AE26" i="3"/>
  <c r="AE27" i="3"/>
  <c r="AE28" i="3"/>
  <c r="AE29" i="3"/>
  <c r="AE30" i="3"/>
  <c r="AE31" i="3"/>
  <c r="AE32" i="3"/>
  <c r="AE33" i="3"/>
  <c r="AE34" i="3"/>
  <c r="AE35" i="3"/>
  <c r="AE36" i="3"/>
  <c r="AE37" i="3"/>
  <c r="AE38" i="3"/>
  <c r="AE39" i="3"/>
  <c r="AE40" i="3"/>
  <c r="AE41" i="3"/>
  <c r="AE42" i="3"/>
  <c r="AE43" i="3"/>
  <c r="AE44" i="3"/>
  <c r="AE45" i="3"/>
  <c r="AE46" i="3"/>
  <c r="AE47" i="3"/>
  <c r="AE48" i="3"/>
  <c r="AE49" i="3"/>
  <c r="AE50" i="3"/>
  <c r="AE51" i="3"/>
  <c r="AE52" i="3"/>
  <c r="AD53" i="3"/>
  <c r="AE53" i="3"/>
  <c r="AE59" i="3"/>
  <c r="AE60" i="3"/>
  <c r="AE61" i="3"/>
  <c r="AE62" i="3"/>
  <c r="AE63" i="3"/>
  <c r="AD64" i="3"/>
  <c r="AE64" i="3"/>
  <c r="AE70" i="3"/>
  <c r="AE71" i="3"/>
  <c r="AE72" i="3"/>
  <c r="AE73" i="3"/>
  <c r="AE74" i="3"/>
  <c r="AE75" i="3"/>
  <c r="AE76" i="3"/>
  <c r="AE77" i="3"/>
  <c r="AE78" i="3"/>
  <c r="AE79" i="3"/>
  <c r="AE80" i="3"/>
  <c r="AE81" i="3"/>
  <c r="AE82" i="3"/>
  <c r="AE83" i="3"/>
  <c r="AE84" i="3"/>
  <c r="AE85" i="3"/>
  <c r="AE86" i="3"/>
  <c r="AE87" i="3"/>
  <c r="AE88" i="3"/>
  <c r="AE89" i="3"/>
  <c r="Z90" i="3"/>
  <c r="AE90" i="3"/>
  <c r="Z91" i="3"/>
  <c r="AE91" i="3"/>
  <c r="Z92" i="3"/>
  <c r="AE92" i="3"/>
  <c r="Z93" i="3"/>
  <c r="AE93" i="3"/>
  <c r="Z94" i="3"/>
  <c r="AE94" i="3"/>
  <c r="Z95" i="3"/>
  <c r="AE95" i="3"/>
  <c r="Z96" i="3"/>
  <c r="AE96" i="3"/>
  <c r="Z97" i="3"/>
  <c r="AE97" i="3"/>
  <c r="Z98" i="3"/>
  <c r="AE98" i="3"/>
  <c r="Z99" i="3"/>
  <c r="AE99" i="3"/>
  <c r="Z100" i="3"/>
  <c r="AE100" i="3"/>
  <c r="Z101" i="3"/>
  <c r="AE101" i="3"/>
  <c r="AD102" i="3"/>
  <c r="AE102" i="3"/>
  <c r="AE108" i="3"/>
  <c r="AE109" i="3"/>
  <c r="AD110" i="3"/>
  <c r="AE110" i="3"/>
  <c r="AE116" i="3"/>
  <c r="AE117" i="3"/>
  <c r="AE118" i="3"/>
  <c r="AE119" i="3"/>
  <c r="AE120" i="3"/>
  <c r="AE121" i="3"/>
  <c r="AE122" i="3"/>
  <c r="AE128" i="3"/>
  <c r="AE129" i="3"/>
  <c r="AE130" i="3"/>
  <c r="AE131" i="3"/>
  <c r="AE140" i="3"/>
  <c r="AE141" i="3"/>
  <c r="AE142" i="3"/>
  <c r="AE143" i="3"/>
  <c r="AE144" i="3"/>
  <c r="AE145" i="3"/>
  <c r="AE146" i="3"/>
  <c r="AE147" i="3"/>
  <c r="AE148" i="3"/>
  <c r="AE149" i="3"/>
  <c r="AE150" i="3"/>
  <c r="AE151" i="3"/>
  <c r="AE152" i="3"/>
  <c r="AE153" i="3"/>
  <c r="AE154" i="3"/>
  <c r="AE155" i="3"/>
  <c r="AE156" i="3"/>
  <c r="AE157" i="3"/>
  <c r="AE158" i="3"/>
  <c r="AE159" i="3"/>
  <c r="AE160" i="3"/>
  <c r="AD161" i="3"/>
  <c r="AE161" i="3"/>
  <c r="AE167" i="3"/>
  <c r="AE168" i="3"/>
  <c r="AE169" i="3"/>
  <c r="AE170" i="3"/>
  <c r="AE171" i="3"/>
  <c r="AE172" i="3"/>
  <c r="AE173" i="3"/>
  <c r="AE174" i="3"/>
  <c r="AD175" i="3"/>
  <c r="AE175" i="3"/>
  <c r="AE181" i="3"/>
  <c r="AE182" i="3"/>
  <c r="AE183" i="3"/>
  <c r="AD184" i="3"/>
  <c r="AE184" i="3"/>
  <c r="AE190" i="3"/>
  <c r="AE191" i="3"/>
  <c r="AD192" i="3"/>
  <c r="AE192" i="3"/>
  <c r="AE198" i="3"/>
  <c r="AE199" i="3"/>
  <c r="AE200" i="3"/>
  <c r="AE201" i="3"/>
  <c r="AE202" i="3"/>
  <c r="AE203" i="3"/>
  <c r="AE204" i="3"/>
  <c r="AE205" i="3"/>
  <c r="AE208" i="3"/>
  <c r="AB15" i="3"/>
  <c r="AB16" i="3"/>
  <c r="AB17" i="3"/>
  <c r="AB18" i="3"/>
  <c r="AB19" i="3"/>
  <c r="AB20" i="3"/>
  <c r="AB21" i="3"/>
  <c r="AB22" i="3"/>
  <c r="AB23" i="3"/>
  <c r="AB24" i="3"/>
  <c r="AB25" i="3"/>
  <c r="AB26" i="3"/>
  <c r="AB27" i="3"/>
  <c r="AB28" i="3"/>
  <c r="AB29" i="3"/>
  <c r="AB30" i="3"/>
  <c r="AB31" i="3"/>
  <c r="AB32" i="3"/>
  <c r="AB33" i="3"/>
  <c r="AB34" i="3"/>
  <c r="AB35" i="3"/>
  <c r="AB36" i="3"/>
  <c r="AB37" i="3"/>
  <c r="AB38" i="3"/>
  <c r="AB39" i="3"/>
  <c r="AB40" i="3"/>
  <c r="AB41" i="3"/>
  <c r="AB42" i="3"/>
  <c r="AB43" i="3"/>
  <c r="AB44" i="3"/>
  <c r="AB45" i="3"/>
  <c r="AB46" i="3"/>
  <c r="AB47" i="3"/>
  <c r="AB48" i="3"/>
  <c r="AB49" i="3"/>
  <c r="AB50" i="3"/>
  <c r="AB51" i="3"/>
  <c r="AB52" i="3"/>
  <c r="AB53" i="3"/>
  <c r="AB59" i="3"/>
  <c r="AB60" i="3"/>
  <c r="AB61" i="3"/>
  <c r="AB62" i="3"/>
  <c r="AB63" i="3"/>
  <c r="AB64" i="3"/>
  <c r="AB70" i="3"/>
  <c r="AB71" i="3"/>
  <c r="AB72" i="3"/>
  <c r="AB73" i="3"/>
  <c r="AB74" i="3"/>
  <c r="AB75" i="3"/>
  <c r="AB76" i="3"/>
  <c r="AB77" i="3"/>
  <c r="AB78" i="3"/>
  <c r="AB79" i="3"/>
  <c r="AB80" i="3"/>
  <c r="AB81" i="3"/>
  <c r="AB82" i="3"/>
  <c r="AB83" i="3"/>
  <c r="AB84" i="3"/>
  <c r="AB85" i="3"/>
  <c r="AB86" i="3"/>
  <c r="AB87" i="3"/>
  <c r="AB88" i="3"/>
  <c r="AB89" i="3"/>
  <c r="AB90" i="3"/>
  <c r="AB91" i="3"/>
  <c r="AB92" i="3"/>
  <c r="AB93" i="3"/>
  <c r="AB94" i="3"/>
  <c r="AB95" i="3"/>
  <c r="AB96" i="3"/>
  <c r="AB97" i="3"/>
  <c r="AB98" i="3"/>
  <c r="AB99" i="3"/>
  <c r="AB100" i="3"/>
  <c r="AB101" i="3"/>
  <c r="G102" i="3"/>
  <c r="AB102" i="3"/>
  <c r="AB108" i="3"/>
  <c r="AB109" i="3"/>
  <c r="AB110" i="3"/>
  <c r="AB116" i="3"/>
  <c r="AB117" i="3"/>
  <c r="AB118" i="3"/>
  <c r="AB119" i="3"/>
  <c r="AB120" i="3"/>
  <c r="AB121" i="3"/>
  <c r="AB122" i="3"/>
  <c r="AB128" i="3"/>
  <c r="AB129" i="3"/>
  <c r="AB130" i="3"/>
  <c r="AB131" i="3"/>
  <c r="AB140" i="3"/>
  <c r="AB141" i="3"/>
  <c r="AB142" i="3"/>
  <c r="AB143" i="3"/>
  <c r="AB144" i="3"/>
  <c r="AB145" i="3"/>
  <c r="AB146" i="3"/>
  <c r="AB147" i="3"/>
  <c r="AB148" i="3"/>
  <c r="AB149" i="3"/>
  <c r="AB150" i="3"/>
  <c r="AB151" i="3"/>
  <c r="AB152" i="3"/>
  <c r="AB153" i="3"/>
  <c r="AB154" i="3"/>
  <c r="AB155" i="3"/>
  <c r="AB156" i="3"/>
  <c r="AB157" i="3"/>
  <c r="AB158" i="3"/>
  <c r="AB159" i="3"/>
  <c r="AB160" i="3"/>
  <c r="AB161" i="3"/>
  <c r="AB167" i="3"/>
  <c r="AB168" i="3"/>
  <c r="AB169" i="3"/>
  <c r="AB170" i="3"/>
  <c r="AB171" i="3"/>
  <c r="AB172" i="3"/>
  <c r="AB173" i="3"/>
  <c r="AB174" i="3"/>
  <c r="AB175" i="3"/>
  <c r="AB181" i="3"/>
  <c r="AB182" i="3"/>
  <c r="AB183" i="3"/>
  <c r="AB184" i="3"/>
  <c r="AB190" i="3"/>
  <c r="AB191" i="3"/>
  <c r="AB192" i="3"/>
  <c r="AB198" i="3"/>
  <c r="AB199" i="3"/>
  <c r="AB200" i="3"/>
  <c r="AB201" i="3"/>
  <c r="AB202" i="3"/>
  <c r="AB203" i="3"/>
  <c r="AB204" i="3"/>
  <c r="AB205" i="3"/>
  <c r="AB208" i="3"/>
  <c r="AA15" i="3"/>
  <c r="AA16" i="3"/>
  <c r="AA17" i="3"/>
  <c r="AA18" i="3"/>
  <c r="AA19" i="3"/>
  <c r="AA20" i="3"/>
  <c r="AA21" i="3"/>
  <c r="AA22" i="3"/>
  <c r="AA23" i="3"/>
  <c r="AA24" i="3"/>
  <c r="AA25" i="3"/>
  <c r="AA26" i="3"/>
  <c r="AA27" i="3"/>
  <c r="AA28" i="3"/>
  <c r="AA29" i="3"/>
  <c r="AA30" i="3"/>
  <c r="AA31" i="3"/>
  <c r="AA32" i="3"/>
  <c r="AA33" i="3"/>
  <c r="AA34" i="3"/>
  <c r="AA35" i="3"/>
  <c r="AA36" i="3"/>
  <c r="AA37" i="3"/>
  <c r="AA38" i="3"/>
  <c r="AA39" i="3"/>
  <c r="AA40" i="3"/>
  <c r="AA41" i="3"/>
  <c r="AA42" i="3"/>
  <c r="AA43" i="3"/>
  <c r="AA44" i="3"/>
  <c r="AA45" i="3"/>
  <c r="AA46" i="3"/>
  <c r="AA47" i="3"/>
  <c r="AA48" i="3"/>
  <c r="AA49" i="3"/>
  <c r="AA50" i="3"/>
  <c r="AA51" i="3"/>
  <c r="AA52" i="3"/>
  <c r="F53" i="3"/>
  <c r="AA53" i="3"/>
  <c r="AA59" i="3"/>
  <c r="AA60" i="3"/>
  <c r="AA61" i="3"/>
  <c r="AA62" i="3"/>
  <c r="AA63" i="3"/>
  <c r="F64" i="3"/>
  <c r="AA64" i="3"/>
  <c r="AA70" i="3"/>
  <c r="AA71" i="3"/>
  <c r="AA72" i="3"/>
  <c r="AA73" i="3"/>
  <c r="AA74" i="3"/>
  <c r="AA75" i="3"/>
  <c r="AA76" i="3"/>
  <c r="AA77" i="3"/>
  <c r="AA78" i="3"/>
  <c r="AA79" i="3"/>
  <c r="AA80" i="3"/>
  <c r="AA81" i="3"/>
  <c r="AA82" i="3"/>
  <c r="AA83" i="3"/>
  <c r="AA84" i="3"/>
  <c r="AA85" i="3"/>
  <c r="AA86" i="3"/>
  <c r="AA87" i="3"/>
  <c r="AA88" i="3"/>
  <c r="AA89" i="3"/>
  <c r="AA90" i="3"/>
  <c r="AA91" i="3"/>
  <c r="AA92" i="3"/>
  <c r="AA93" i="3"/>
  <c r="AA94" i="3"/>
  <c r="AA95" i="3"/>
  <c r="AA96" i="3"/>
  <c r="AA97" i="3"/>
  <c r="AA98" i="3"/>
  <c r="AA99" i="3"/>
  <c r="AA100" i="3"/>
  <c r="AA101" i="3"/>
  <c r="F102" i="3"/>
  <c r="AA102" i="3"/>
  <c r="AA108" i="3"/>
  <c r="AA109" i="3"/>
  <c r="F110" i="3"/>
  <c r="AA110" i="3"/>
  <c r="AA116" i="3"/>
  <c r="AA117" i="3"/>
  <c r="AA118" i="3"/>
  <c r="AA119" i="3"/>
  <c r="AA120" i="3"/>
  <c r="AA121" i="3"/>
  <c r="AA122" i="3"/>
  <c r="AA128" i="3"/>
  <c r="AA129" i="3"/>
  <c r="AA130" i="3"/>
  <c r="AA131" i="3"/>
  <c r="AA140" i="3"/>
  <c r="AA141" i="3"/>
  <c r="AA142" i="3"/>
  <c r="AA143" i="3"/>
  <c r="AA144" i="3"/>
  <c r="AA145" i="3"/>
  <c r="AA146" i="3"/>
  <c r="AA147" i="3"/>
  <c r="AA148" i="3"/>
  <c r="AA149" i="3"/>
  <c r="AA150" i="3"/>
  <c r="AA151" i="3"/>
  <c r="AA152" i="3"/>
  <c r="AA153" i="3"/>
  <c r="AA154" i="3"/>
  <c r="AA155" i="3"/>
  <c r="AA156" i="3"/>
  <c r="AA157" i="3"/>
  <c r="AA158" i="3"/>
  <c r="AA159" i="3"/>
  <c r="AA160" i="3"/>
  <c r="F161" i="3"/>
  <c r="AA161" i="3"/>
  <c r="AA167" i="3"/>
  <c r="AA168" i="3"/>
  <c r="AA169" i="3"/>
  <c r="AA170" i="3"/>
  <c r="AA171" i="3"/>
  <c r="AA172" i="3"/>
  <c r="AA173" i="3"/>
  <c r="AA174" i="3"/>
  <c r="F175" i="3"/>
  <c r="AA175" i="3"/>
  <c r="AA181" i="3"/>
  <c r="AA182" i="3"/>
  <c r="AA183" i="3"/>
  <c r="F184" i="3"/>
  <c r="AA184" i="3"/>
  <c r="AA190" i="3"/>
  <c r="AA191" i="3"/>
  <c r="F192" i="3"/>
  <c r="AA192" i="3"/>
  <c r="AA198" i="3"/>
  <c r="AA199" i="3"/>
  <c r="AA200" i="3"/>
  <c r="AA201" i="3"/>
  <c r="AA202" i="3"/>
  <c r="AA203" i="3"/>
  <c r="AA204" i="3"/>
  <c r="AA205" i="3"/>
  <c r="AA208" i="3"/>
  <c r="Z111" i="3"/>
  <c r="Z208" i="3"/>
  <c r="F208" i="3"/>
  <c r="Q36" i="2"/>
  <c r="Q35" i="2"/>
  <c r="K35" i="2"/>
  <c r="G35" i="2"/>
  <c r="Q34" i="2"/>
  <c r="Q33" i="2"/>
  <c r="G33" i="2"/>
  <c r="Q32" i="2"/>
  <c r="Q31" i="2"/>
  <c r="G31" i="2"/>
  <c r="Q30" i="2"/>
  <c r="K16" i="2"/>
  <c r="K30" i="2"/>
  <c r="Q29" i="2"/>
  <c r="G29" i="2"/>
  <c r="Q28" i="2"/>
  <c r="Q27" i="2"/>
  <c r="G27" i="2"/>
  <c r="Q26" i="2"/>
  <c r="Q25" i="2"/>
  <c r="K25" i="2"/>
  <c r="G25" i="2"/>
  <c r="Q24" i="2"/>
  <c r="Q23" i="2"/>
  <c r="G23" i="2"/>
  <c r="M16" i="2"/>
  <c r="R16" i="2"/>
  <c r="H16" i="2"/>
  <c r="W16" i="2"/>
  <c r="P16" i="2"/>
  <c r="F16" i="2"/>
</calcChain>
</file>

<file path=xl/sharedStrings.xml><?xml version="1.0" encoding="utf-8"?>
<sst xmlns="http://schemas.openxmlformats.org/spreadsheetml/2006/main" count="1567" uniqueCount="557">
  <si>
    <t>This document was exported from Numbers. Each table was converted to an Excel worksheet. All other objects on each Numbers sheet were placed on separate worksheets. Please be aware that formula calculations may differ in Excel.</t>
  </si>
  <si>
    <t>Numbers Sheet Name</t>
  </si>
  <si>
    <t>Numbers Table Name</t>
  </si>
  <si>
    <t>Excel Worksheet Name</t>
  </si>
  <si>
    <t>INFORMATION AND TOTAL</t>
  </si>
  <si>
    <t>Table 1</t>
  </si>
  <si>
    <t>Total Quantities Ordered</t>
  </si>
  <si>
    <t>Holds &amp; Macros Total</t>
  </si>
  <si>
    <t>Holds Total</t>
  </si>
  <si>
    <t>Macros Nisyros Fiberglass Total</t>
  </si>
  <si>
    <t>YOUR DISCOUNT</t>
  </si>
  <si>
    <t>Quantity</t>
  </si>
  <si>
    <t>Retail</t>
  </si>
  <si>
    <t>YOUR PERCENTAGE</t>
  </si>
  <si>
    <t xml:space="preserve"> FINAL PRICE</t>
  </si>
  <si>
    <t xml:space="preserve">               Order Breakdown</t>
  </si>
  <si>
    <t>Hold size breakdown</t>
  </si>
  <si>
    <t>Bolt size breakdown</t>
  </si>
  <si>
    <t>Prices without VAT</t>
  </si>
  <si>
    <t>XS</t>
  </si>
  <si>
    <t>Number of sets ordered</t>
  </si>
  <si>
    <t>40mm</t>
  </si>
  <si>
    <t>50mm</t>
  </si>
  <si>
    <t>Small</t>
  </si>
  <si>
    <t>60mm</t>
  </si>
  <si>
    <t>70mm</t>
  </si>
  <si>
    <t>Medium</t>
  </si>
  <si>
    <t>80mm</t>
  </si>
  <si>
    <t>Number of holds ordered</t>
  </si>
  <si>
    <t>90mm</t>
  </si>
  <si>
    <t>Large</t>
  </si>
  <si>
    <t>100mm</t>
  </si>
  <si>
    <t>110mm</t>
  </si>
  <si>
    <t>XL-XXL</t>
  </si>
  <si>
    <t>120mm</t>
  </si>
  <si>
    <t>130mm</t>
  </si>
  <si>
    <t>Mega</t>
  </si>
  <si>
    <t>Total weight Holds,Macros</t>
  </si>
  <si>
    <t>140mm</t>
  </si>
  <si>
    <t>160mm</t>
  </si>
  <si>
    <t>Giga</t>
  </si>
  <si>
    <t>170mm</t>
  </si>
  <si>
    <t>180mm</t>
  </si>
  <si>
    <t>Contact info</t>
  </si>
  <si>
    <t>NOTES</t>
  </si>
  <si>
    <r>
      <rPr>
        <b/>
        <u/>
        <sz val="14"/>
        <color indexed="17"/>
        <rFont val="Arial"/>
      </rPr>
      <t>www.ibexholds.com</t>
    </r>
  </si>
  <si>
    <t>HERE YOU CAN ADD A SPECIAL REQUEST OR NOTE REGARDING YOUR ORDER</t>
  </si>
  <si>
    <t>sales@ibexholds.com</t>
  </si>
  <si>
    <t>0030 6977231007</t>
  </si>
  <si>
    <t>Billing Information</t>
  </si>
  <si>
    <t>Delivery Information</t>
  </si>
  <si>
    <t>Company name:</t>
  </si>
  <si>
    <t>Company address:</t>
  </si>
  <si>
    <t>Country:</t>
  </si>
  <si>
    <t>VAT number:</t>
  </si>
  <si>
    <t>Responsible person:</t>
  </si>
  <si>
    <t>Tel:</t>
  </si>
  <si>
    <t>E-mail:</t>
  </si>
  <si>
    <t xml:space="preserve">IBEX CLIMBING HOLDS </t>
  </si>
  <si>
    <t>Climbing</t>
  </si>
  <si>
    <t xml:space="preserve">Holds </t>
  </si>
  <si>
    <t>UNI</t>
  </si>
  <si>
    <r>
      <rPr>
        <b/>
        <sz val="36"/>
        <color indexed="8"/>
        <rFont val="Arial"/>
      </rPr>
      <t>NISYROS (PU)</t>
    </r>
  </si>
  <si>
    <t>POLYURETHANE HOLDS (DANNOMOND) PU</t>
  </si>
  <si>
    <t>NUMBER OF SETS ORDERED</t>
  </si>
  <si>
    <t>NUMBER OF HOLDS ORDERED</t>
  </si>
  <si>
    <t>TOTAL RETAIL PRICE*</t>
  </si>
  <si>
    <t>WEIGHT     (each set kg)</t>
  </si>
  <si>
    <t>WEIGHT   (total sets ordered kg)</t>
  </si>
  <si>
    <t>COST FOR BOLTS &amp; SCREWS  (total for all sets ordered)</t>
  </si>
  <si>
    <t>What kind of BOLTS am I going to need ?</t>
  </si>
  <si>
    <t>What kind of SCREWS am I going to need ?</t>
  </si>
  <si>
    <t>What sizes of holds have I ordered ?</t>
  </si>
  <si>
    <t>*No VAT included in prices below.</t>
  </si>
  <si>
    <t>STANDARD COLORS</t>
  </si>
  <si>
    <t>30 mm</t>
  </si>
  <si>
    <t>40 mm</t>
  </si>
  <si>
    <t>50 mm</t>
  </si>
  <si>
    <t>60 mm</t>
  </si>
  <si>
    <t>70 mm</t>
  </si>
  <si>
    <t>80 mm</t>
  </si>
  <si>
    <t>90 mm</t>
  </si>
  <si>
    <t>100 mm</t>
  </si>
  <si>
    <t>110 mm</t>
  </si>
  <si>
    <t>120 mm</t>
  </si>
  <si>
    <t>140 mm</t>
  </si>
  <si>
    <t>150mm</t>
  </si>
  <si>
    <t>4 mm</t>
  </si>
  <si>
    <t>5 mm</t>
  </si>
  <si>
    <t>X-SMALL</t>
  </si>
  <si>
    <t>SMALL</t>
  </si>
  <si>
    <t>MEDIUM</t>
  </si>
  <si>
    <t>LARGE</t>
  </si>
  <si>
    <t>XL - XXL</t>
  </si>
  <si>
    <t>MEGA</t>
  </si>
  <si>
    <t>GIGA</t>
  </si>
  <si>
    <t xml:space="preserve">Please note that the color shown are digital representations of actual colors and slight differences might exist between these and the actual material. </t>
  </si>
  <si>
    <t>NAME OF RANGE/SET</t>
  </si>
  <si>
    <t>Tip</t>
  </si>
  <si>
    <t>Holds per set</t>
  </si>
  <si>
    <t>RETAIL     price*</t>
  </si>
  <si>
    <t>7  SKY BLUE</t>
  </si>
  <si>
    <t>2  BRIGHT YELLOW 116C</t>
  </si>
  <si>
    <t>5  TRAFFIC RED 186C/3020</t>
  </si>
  <si>
    <t>69 US GREEN       16-09 368C/6018</t>
  </si>
  <si>
    <t>16 SIGNAL VIOLET -/4008</t>
  </si>
  <si>
    <t xml:space="preserve"> 76  US 14-01 ORANGE  </t>
  </si>
  <si>
    <t>79  PURE WHITE -/9010</t>
  </si>
  <si>
    <t>80 PINK TEST WITH WHITE</t>
  </si>
  <si>
    <t>77 US GREEN       16-16 803c/1026</t>
  </si>
  <si>
    <t>10 JET     BLACK 9005</t>
  </si>
  <si>
    <t>11  FLUO ORANGE</t>
  </si>
  <si>
    <t>13  FLUO    PINK</t>
  </si>
  <si>
    <t>12  FLUO GREEN 802C</t>
  </si>
  <si>
    <t>81 US PURPPLE 17-13 267U</t>
  </si>
  <si>
    <t>41  NONE PIGMENTED +20%</t>
  </si>
  <si>
    <t>20 mm</t>
  </si>
  <si>
    <t>UNI5988</t>
  </si>
  <si>
    <t>NISYROS</t>
  </si>
  <si>
    <r>
      <rPr>
        <b/>
        <sz val="14"/>
        <color indexed="11"/>
        <rFont val="Arial"/>
      </rPr>
      <t>Jugs XL</t>
    </r>
  </si>
  <si>
    <t>UNI4618</t>
  </si>
  <si>
    <r>
      <rPr>
        <b/>
        <sz val="14"/>
        <color indexed="34"/>
        <rFont val="Arial"/>
      </rPr>
      <t>Pinches M</t>
    </r>
  </si>
  <si>
    <t>UNI5985</t>
  </si>
  <si>
    <r>
      <rPr>
        <b/>
        <sz val="14"/>
        <color indexed="11"/>
        <rFont val="Arial"/>
      </rPr>
      <t>Pinches L</t>
    </r>
  </si>
  <si>
    <t>UNI4620</t>
  </si>
  <si>
    <r>
      <rPr>
        <b/>
        <sz val="14"/>
        <color indexed="34"/>
        <rFont val="Arial"/>
      </rPr>
      <t>Pinches XL I</t>
    </r>
  </si>
  <si>
    <t>UNI5986</t>
  </si>
  <si>
    <r>
      <rPr>
        <b/>
        <sz val="14"/>
        <color indexed="11"/>
        <rFont val="Arial"/>
      </rPr>
      <t>Pinches XL II</t>
    </r>
  </si>
  <si>
    <t>UNI4619</t>
  </si>
  <si>
    <r>
      <rPr>
        <b/>
        <sz val="14"/>
        <color indexed="34"/>
        <rFont val="Arial"/>
      </rPr>
      <t>Slopers XL I</t>
    </r>
  </si>
  <si>
    <t>UNI5989</t>
  </si>
  <si>
    <r>
      <rPr>
        <b/>
        <sz val="14"/>
        <color indexed="11"/>
        <rFont val="Arial"/>
      </rPr>
      <t>Slopers XL II</t>
    </r>
  </si>
  <si>
    <t>UNI5223</t>
  </si>
  <si>
    <r>
      <rPr>
        <b/>
        <sz val="14"/>
        <color indexed="34"/>
        <rFont val="Arial"/>
      </rPr>
      <t>Slopers Mega</t>
    </r>
  </si>
  <si>
    <t>UNI5275</t>
  </si>
  <si>
    <r>
      <rPr>
        <b/>
        <sz val="14"/>
        <color indexed="34"/>
        <rFont val="Arial"/>
      </rPr>
      <t>Giga I</t>
    </r>
  </si>
  <si>
    <t>UNI5276</t>
  </si>
  <si>
    <r>
      <rPr>
        <b/>
        <sz val="14"/>
        <color indexed="34"/>
        <rFont val="Arial"/>
      </rPr>
      <t>Giga II</t>
    </r>
  </si>
  <si>
    <t>UNI5277</t>
  </si>
  <si>
    <r>
      <rPr>
        <b/>
        <sz val="14"/>
        <color indexed="34"/>
        <rFont val="Arial"/>
      </rPr>
      <t>Giga III</t>
    </r>
  </si>
  <si>
    <t>UNI5278</t>
  </si>
  <si>
    <r>
      <rPr>
        <b/>
        <sz val="14"/>
        <color indexed="34"/>
        <rFont val="Arial"/>
      </rPr>
      <t>Giga IV</t>
    </r>
  </si>
  <si>
    <t>UNI5279</t>
  </si>
  <si>
    <r>
      <rPr>
        <b/>
        <sz val="14"/>
        <color indexed="34"/>
        <rFont val="Arial"/>
      </rPr>
      <t>Giga V</t>
    </r>
  </si>
  <si>
    <t>UNI4614</t>
  </si>
  <si>
    <r>
      <rPr>
        <b/>
        <sz val="14"/>
        <color indexed="34"/>
        <rFont val="Arial"/>
      </rPr>
      <t>Edges S I</t>
    </r>
  </si>
  <si>
    <t>UNI4613</t>
  </si>
  <si>
    <r>
      <rPr>
        <b/>
        <sz val="14"/>
        <color indexed="34"/>
        <rFont val="Arial"/>
      </rPr>
      <t>Edges S II</t>
    </r>
  </si>
  <si>
    <t>UNI4615</t>
  </si>
  <si>
    <r>
      <rPr>
        <b/>
        <sz val="14"/>
        <color indexed="34"/>
        <rFont val="Arial"/>
      </rPr>
      <t>Edges M I</t>
    </r>
  </si>
  <si>
    <t>UNI4616</t>
  </si>
  <si>
    <r>
      <rPr>
        <b/>
        <sz val="14"/>
        <color indexed="34"/>
        <rFont val="Arial"/>
      </rPr>
      <t>Edges M II</t>
    </r>
  </si>
  <si>
    <t>UNI5983</t>
  </si>
  <si>
    <r>
      <rPr>
        <b/>
        <sz val="14"/>
        <color indexed="11"/>
        <rFont val="Arial"/>
      </rPr>
      <t>Edges M III</t>
    </r>
  </si>
  <si>
    <t>UNI4617</t>
  </si>
  <si>
    <r>
      <rPr>
        <b/>
        <sz val="14"/>
        <color indexed="34"/>
        <rFont val="Arial"/>
      </rPr>
      <t>Edges L</t>
    </r>
  </si>
  <si>
    <t>UNI5061</t>
  </si>
  <si>
    <r>
      <rPr>
        <b/>
        <sz val="14"/>
        <color indexed="34"/>
        <rFont val="Arial"/>
      </rPr>
      <t>Edges Mega I</t>
    </r>
  </si>
  <si>
    <t>UNI5062</t>
  </si>
  <si>
    <r>
      <rPr>
        <b/>
        <sz val="14"/>
        <color indexed="34"/>
        <rFont val="Arial"/>
      </rPr>
      <t>Edges Mega II</t>
    </r>
  </si>
  <si>
    <t>UNI5063</t>
  </si>
  <si>
    <r>
      <rPr>
        <b/>
        <sz val="14"/>
        <color indexed="34"/>
        <rFont val="Arial"/>
      </rPr>
      <t>Edges Mega III</t>
    </r>
  </si>
  <si>
    <t>UNI5067</t>
  </si>
  <si>
    <r>
      <rPr>
        <b/>
        <sz val="14"/>
        <color indexed="34"/>
        <rFont val="Arial"/>
      </rPr>
      <t>Twin Edges XXL</t>
    </r>
  </si>
  <si>
    <t>UNI5064</t>
  </si>
  <si>
    <r>
      <rPr>
        <b/>
        <sz val="14"/>
        <color indexed="34"/>
        <rFont val="Arial"/>
      </rPr>
      <t>Edges Incuts L</t>
    </r>
  </si>
  <si>
    <t>UNI5065</t>
  </si>
  <si>
    <r>
      <rPr>
        <b/>
        <sz val="14"/>
        <color indexed="34"/>
        <rFont val="Arial"/>
      </rPr>
      <t>Incut XL</t>
    </r>
  </si>
  <si>
    <t>UNI4612</t>
  </si>
  <si>
    <r>
      <rPr>
        <b/>
        <sz val="14"/>
        <color indexed="34"/>
        <rFont val="Arial"/>
      </rPr>
      <t>Footholds XS I</t>
    </r>
  </si>
  <si>
    <t>UNI5977</t>
  </si>
  <si>
    <r>
      <rPr>
        <b/>
        <sz val="14"/>
        <color indexed="34"/>
        <rFont val="Arial"/>
      </rPr>
      <t>Footholds Lead XS II</t>
    </r>
  </si>
  <si>
    <t>UNI5978</t>
  </si>
  <si>
    <r>
      <rPr>
        <b/>
        <sz val="14"/>
        <color indexed="11"/>
        <rFont val="Arial"/>
      </rPr>
      <t>Footholds Nails XS</t>
    </r>
  </si>
  <si>
    <t>UNI5984</t>
  </si>
  <si>
    <r>
      <rPr>
        <b/>
        <sz val="14"/>
        <color indexed="11"/>
        <rFont val="Arial"/>
      </rPr>
      <t>Blockers M</t>
    </r>
  </si>
  <si>
    <t>UNI5992</t>
  </si>
  <si>
    <r>
      <rPr>
        <b/>
        <sz val="14"/>
        <color indexed="11"/>
        <rFont val="Arial"/>
      </rPr>
      <t>Twin Blockers Giga</t>
    </r>
  </si>
  <si>
    <t>UNI5980</t>
  </si>
  <si>
    <r>
      <rPr>
        <b/>
        <sz val="14"/>
        <color indexed="11"/>
        <rFont val="Arial"/>
      </rPr>
      <t>Pockets S</t>
    </r>
  </si>
  <si>
    <t>UNI5987</t>
  </si>
  <si>
    <r>
      <rPr>
        <b/>
        <sz val="14"/>
        <color indexed="11"/>
        <rFont val="Arial"/>
      </rPr>
      <t>Pockets L</t>
    </r>
  </si>
  <si>
    <t>UNI5990</t>
  </si>
  <si>
    <r>
      <rPr>
        <b/>
        <sz val="14"/>
        <color indexed="11"/>
        <rFont val="Arial"/>
      </rPr>
      <t>Pockets XL</t>
    </r>
  </si>
  <si>
    <t>UNI5982</t>
  </si>
  <si>
    <r>
      <rPr>
        <b/>
        <sz val="14"/>
        <color indexed="11"/>
        <rFont val="Arial"/>
      </rPr>
      <t>Crimps S</t>
    </r>
  </si>
  <si>
    <t>UNI5981</t>
  </si>
  <si>
    <r>
      <rPr>
        <b/>
        <sz val="14"/>
        <color indexed="11"/>
        <rFont val="Arial"/>
      </rPr>
      <t>Plates L Screw on</t>
    </r>
  </si>
  <si>
    <t>UNI5979</t>
  </si>
  <si>
    <r>
      <rPr>
        <b/>
        <sz val="14"/>
        <color indexed="11"/>
        <rFont val="Arial"/>
      </rPr>
      <t>Jibs XS Screw on</t>
    </r>
  </si>
  <si>
    <t>UNI5993</t>
  </si>
  <si>
    <t>Twin Pinches Mega</t>
  </si>
  <si>
    <t>UNI5991</t>
  </si>
  <si>
    <t>Twin Slopers Mega</t>
  </si>
  <si>
    <t>UNI0000</t>
  </si>
  <si>
    <t>All Nisyros PU sets</t>
  </si>
  <si>
    <t>UKA</t>
  </si>
  <si>
    <t>KALYMNOS (PU)</t>
  </si>
  <si>
    <t>UKA5995</t>
  </si>
  <si>
    <t>KALYMNOS</t>
  </si>
  <si>
    <r>
      <rPr>
        <b/>
        <sz val="14"/>
        <color indexed="11"/>
        <rFont val="Arial"/>
      </rPr>
      <t>Pinch Giga I</t>
    </r>
  </si>
  <si>
    <t>UKA5996</t>
  </si>
  <si>
    <r>
      <rPr>
        <b/>
        <sz val="14"/>
        <color indexed="11"/>
        <rFont val="Arial"/>
      </rPr>
      <t xml:space="preserve">Pinches Giga II </t>
    </r>
  </si>
  <si>
    <t>UKA5997</t>
  </si>
  <si>
    <r>
      <rPr>
        <b/>
        <sz val="14"/>
        <color indexed="11"/>
        <rFont val="Arial"/>
      </rPr>
      <t>Pinches Giga III</t>
    </r>
  </si>
  <si>
    <t>UKA5998</t>
  </si>
  <si>
    <r>
      <rPr>
        <b/>
        <sz val="14"/>
        <color indexed="11"/>
        <rFont val="Arial"/>
      </rPr>
      <t>Pinches XL</t>
    </r>
  </si>
  <si>
    <t>UKA5994</t>
  </si>
  <si>
    <r>
      <rPr>
        <b/>
        <sz val="14"/>
        <color indexed="11"/>
        <rFont val="Arial"/>
      </rPr>
      <t>Pinches M</t>
    </r>
  </si>
  <si>
    <t>UKA0000</t>
  </si>
  <si>
    <t>All KALYMNOS PU sets</t>
  </si>
  <si>
    <t>UAL</t>
  </si>
  <si>
    <r>
      <rPr>
        <b/>
        <sz val="36"/>
        <color indexed="8"/>
        <rFont val="Arial"/>
      </rPr>
      <t>ALPHA (PU)</t>
    </r>
  </si>
  <si>
    <t>UAL5824</t>
  </si>
  <si>
    <t>ALPHA PU</t>
  </si>
  <si>
    <r>
      <rPr>
        <b/>
        <sz val="14"/>
        <color indexed="11"/>
        <rFont val="Arial"/>
      </rPr>
      <t>Jugs XL I PU</t>
    </r>
  </si>
  <si>
    <t>Also available in PE EAL 6466</t>
  </si>
  <si>
    <t>UAL1980</t>
  </si>
  <si>
    <r>
      <rPr>
        <b/>
        <sz val="14"/>
        <color indexed="34"/>
        <rFont val="Arial"/>
      </rPr>
      <t>Jug XX L I PU</t>
    </r>
  </si>
  <si>
    <t>Also available in PE EAL 2167</t>
  </si>
  <si>
    <t>UAL5827</t>
  </si>
  <si>
    <r>
      <rPr>
        <b/>
        <sz val="14"/>
        <color indexed="11"/>
        <rFont val="Arial"/>
      </rPr>
      <t>Jugs XX L III PU</t>
    </r>
  </si>
  <si>
    <t>Also available in PE EAL 6467</t>
  </si>
  <si>
    <t>UAL5825</t>
  </si>
  <si>
    <r>
      <rPr>
        <b/>
        <sz val="14"/>
        <color indexed="11"/>
        <rFont val="Arial"/>
      </rPr>
      <t>Jug Giga I PU</t>
    </r>
  </si>
  <si>
    <t>UAL5826</t>
  </si>
  <si>
    <r>
      <rPr>
        <b/>
        <sz val="14"/>
        <color indexed="11"/>
        <rFont val="Arial"/>
      </rPr>
      <t>Jug Giga II PU</t>
    </r>
  </si>
  <si>
    <t>UAL5828</t>
  </si>
  <si>
    <r>
      <rPr>
        <b/>
        <sz val="14"/>
        <color indexed="11"/>
        <rFont val="Arial"/>
      </rPr>
      <t>Crack Giga PU</t>
    </r>
  </si>
  <si>
    <t>UAL5829</t>
  </si>
  <si>
    <r>
      <rPr>
        <b/>
        <sz val="14"/>
        <color indexed="11"/>
        <rFont val="Arial"/>
      </rPr>
      <t>Crack XL Screw on PU</t>
    </r>
  </si>
  <si>
    <t>UAL5805</t>
  </si>
  <si>
    <r>
      <rPr>
        <b/>
        <sz val="14"/>
        <color indexed="11"/>
        <rFont val="Arial"/>
      </rPr>
      <t>Pinches L I PU</t>
    </r>
  </si>
  <si>
    <t>Also available in PE EAL 5031</t>
  </si>
  <si>
    <t>UAL5804</t>
  </si>
  <si>
    <r>
      <rPr>
        <b/>
        <sz val="14"/>
        <color indexed="11"/>
        <rFont val="Arial"/>
      </rPr>
      <t>Pinches X L PU</t>
    </r>
  </si>
  <si>
    <t>Also available in PE EAL 5030</t>
  </si>
  <si>
    <t>UAL5029</t>
  </si>
  <si>
    <r>
      <rPr>
        <b/>
        <sz val="14"/>
        <color indexed="11"/>
        <rFont val="Arial"/>
      </rPr>
      <t>Pinch Giga PU</t>
    </r>
  </si>
  <si>
    <t>UAL5044</t>
  </si>
  <si>
    <r>
      <rPr>
        <b/>
        <sz val="14"/>
        <color indexed="11"/>
        <rFont val="Arial"/>
      </rPr>
      <t>Edge Giga PU</t>
    </r>
  </si>
  <si>
    <t>UAL5806</t>
  </si>
  <si>
    <r>
      <rPr>
        <b/>
        <sz val="14"/>
        <color indexed="11"/>
        <rFont val="Arial"/>
      </rPr>
      <t>Edges Mega PU</t>
    </r>
  </si>
  <si>
    <t>Also available in PE EAL 5043</t>
  </si>
  <si>
    <t>UAL1981</t>
  </si>
  <si>
    <r>
      <rPr>
        <b/>
        <sz val="14"/>
        <color indexed="34"/>
        <rFont val="Arial"/>
      </rPr>
      <t>Crimps S PU</t>
    </r>
  </si>
  <si>
    <t>UAL1740</t>
  </si>
  <si>
    <r>
      <rPr>
        <b/>
        <sz val="14"/>
        <color indexed="34"/>
        <rFont val="Arial"/>
      </rPr>
      <t>Edges M PU</t>
    </r>
  </si>
  <si>
    <t>3</t>
  </si>
  <si>
    <t>UAL3467</t>
  </si>
  <si>
    <r>
      <rPr>
        <b/>
        <sz val="14"/>
        <color indexed="11"/>
        <rFont val="Arial"/>
      </rPr>
      <t>Edges mixed PU</t>
    </r>
  </si>
  <si>
    <t>UAL5023</t>
  </si>
  <si>
    <r>
      <rPr>
        <b/>
        <sz val="14"/>
        <color indexed="34"/>
        <rFont val="Arial"/>
      </rPr>
      <t>Pockets XS PU</t>
    </r>
  </si>
  <si>
    <t>UAL1687</t>
  </si>
  <si>
    <r>
      <rPr>
        <b/>
        <sz val="14"/>
        <color indexed="34"/>
        <rFont val="Arial"/>
      </rPr>
      <t>Handles XL PU</t>
    </r>
  </si>
  <si>
    <t>UAL1457</t>
  </si>
  <si>
    <r>
      <rPr>
        <b/>
        <sz val="14"/>
        <color indexed="34"/>
        <rFont val="Arial"/>
      </rPr>
      <t>Footholds XS I PU</t>
    </r>
  </si>
  <si>
    <t>UAL3745</t>
  </si>
  <si>
    <r>
      <rPr>
        <b/>
        <sz val="14"/>
        <color indexed="34"/>
        <rFont val="Arial"/>
      </rPr>
      <t>Footholds XS II PU</t>
    </r>
  </si>
  <si>
    <t>UAL3744</t>
  </si>
  <si>
    <r>
      <rPr>
        <b/>
        <sz val="14"/>
        <color indexed="34"/>
        <rFont val="Arial"/>
      </rPr>
      <t>Footholds S PU</t>
    </r>
  </si>
  <si>
    <t>UAL6465</t>
  </si>
  <si>
    <t>Pinches X Small I PU</t>
  </si>
  <si>
    <t>Also available in PE EAL5033</t>
  </si>
  <si>
    <t>UAL6459</t>
  </si>
  <si>
    <t>Pinches Medium PU</t>
  </si>
  <si>
    <t>Also available in PE EAL 5032</t>
  </si>
  <si>
    <t>UAL6460</t>
  </si>
  <si>
    <t>Pinches Large II PU</t>
  </si>
  <si>
    <t>Also available in PE EAL 1515</t>
  </si>
  <si>
    <t>UAL6461</t>
  </si>
  <si>
    <t>Edges Crimps Medium PU</t>
  </si>
  <si>
    <t>Also available in PE EAL 5022</t>
  </si>
  <si>
    <t>UAL6462</t>
  </si>
  <si>
    <t>Pockets Large I PU</t>
  </si>
  <si>
    <t>Also available in PE EAL 5027</t>
  </si>
  <si>
    <t>UAL6463</t>
  </si>
  <si>
    <t>Pockets X Large I PU</t>
  </si>
  <si>
    <t>Also available in PE EAL 5026</t>
  </si>
  <si>
    <t>UAL6464</t>
  </si>
  <si>
    <t>Pocket XX Large I PU</t>
  </si>
  <si>
    <t>Also available in PE EAL 5397</t>
  </si>
  <si>
    <t>UAL6455</t>
  </si>
  <si>
    <t>Jugs Small PU</t>
  </si>
  <si>
    <t>Also available in PE EAL 5034</t>
  </si>
  <si>
    <t>UAL6480</t>
  </si>
  <si>
    <t>Jugs Large I PU</t>
  </si>
  <si>
    <t xml:space="preserve">  Also available in PE EAL 5036</t>
  </si>
  <si>
    <t>UAL6457</t>
  </si>
  <si>
    <t>Jugs X Large II PU</t>
  </si>
  <si>
    <t>Also available in PE EAL 5039</t>
  </si>
  <si>
    <t>UAL6456</t>
  </si>
  <si>
    <t>Jugs X Large III PU</t>
  </si>
  <si>
    <t>Also available in PE EAL 5038</t>
  </si>
  <si>
    <t>UAL6458</t>
  </si>
  <si>
    <t>Jug XX Large II PU</t>
  </si>
  <si>
    <t>Also available in PE EAL 5040</t>
  </si>
  <si>
    <t>UAL0000</t>
  </si>
  <si>
    <t>All Alpha PU sets</t>
  </si>
  <si>
    <t>UAN</t>
  </si>
  <si>
    <r>
      <rPr>
        <b/>
        <sz val="36"/>
        <color indexed="8"/>
        <rFont val="Arial"/>
      </rPr>
      <t>ANIMALS (PU)</t>
    </r>
  </si>
  <si>
    <t>UAN5800</t>
  </si>
  <si>
    <t>ANIMALS PU</t>
  </si>
  <si>
    <r>
      <rPr>
        <b/>
        <sz val="14"/>
        <color indexed="11"/>
        <rFont val="Arial"/>
      </rPr>
      <t>Jugs L I</t>
    </r>
  </si>
  <si>
    <t>Also  available in PE EAN 3070</t>
  </si>
  <si>
    <t>UAN5799</t>
  </si>
  <si>
    <r>
      <rPr>
        <b/>
        <sz val="14"/>
        <color indexed="11"/>
        <rFont val="Arial"/>
      </rPr>
      <t>Jugs L II</t>
    </r>
  </si>
  <si>
    <t>Also  available in PE EAN 5274</t>
  </si>
  <si>
    <t>UAN0000</t>
  </si>
  <si>
    <t>All Animals (PU) sets</t>
  </si>
  <si>
    <t>UTR</t>
  </si>
  <si>
    <r>
      <rPr>
        <b/>
        <sz val="14"/>
        <color indexed="8"/>
        <rFont val="Arial"/>
      </rPr>
      <t>TRAINING (PU)</t>
    </r>
  </si>
  <si>
    <t>UTR1534</t>
  </si>
  <si>
    <t>TRAINING PU</t>
  </si>
  <si>
    <r>
      <rPr>
        <b/>
        <sz val="14"/>
        <color indexed="34"/>
        <rFont val="Arial"/>
      </rPr>
      <t>Training Campus PU</t>
    </r>
  </si>
  <si>
    <t>UTR2184</t>
  </si>
  <si>
    <r>
      <rPr>
        <b/>
        <sz val="14"/>
        <color indexed="34"/>
        <rFont val="Arial"/>
      </rPr>
      <t>Hemisphere 10cm PU</t>
    </r>
  </si>
  <si>
    <t>Also  available in PE ETR 2181</t>
  </si>
  <si>
    <t>UTR1539</t>
  </si>
  <si>
    <r>
      <rPr>
        <b/>
        <sz val="14"/>
        <color indexed="34"/>
        <rFont val="Arial"/>
      </rPr>
      <t>Hemisphere 15cm PU</t>
    </r>
  </si>
  <si>
    <t>Also  available in PE ETR 4003</t>
  </si>
  <si>
    <t>UTR2975</t>
  </si>
  <si>
    <r>
      <rPr>
        <b/>
        <sz val="14"/>
        <color indexed="34"/>
        <rFont val="Arial"/>
      </rPr>
      <t>Hemisphere 30 cm PU</t>
    </r>
  </si>
  <si>
    <t>UTR1453</t>
  </si>
  <si>
    <r>
      <rPr>
        <b/>
        <sz val="14"/>
        <color indexed="34"/>
        <rFont val="Arial"/>
      </rPr>
      <t>Pins PU</t>
    </r>
  </si>
  <si>
    <t>UTR1454</t>
  </si>
  <si>
    <r>
      <rPr>
        <b/>
        <sz val="14"/>
        <color indexed="34"/>
        <rFont val="Arial"/>
      </rPr>
      <t>Training Balls 10cm PU</t>
    </r>
  </si>
  <si>
    <t>UTR3991</t>
  </si>
  <si>
    <r>
      <rPr>
        <b/>
        <sz val="14"/>
        <color indexed="34"/>
        <rFont val="Arial"/>
      </rPr>
      <t>Training Ball 20cm PU</t>
    </r>
  </si>
  <si>
    <t>USP</t>
  </si>
  <si>
    <t>SPEED CLIMBING (PU)</t>
  </si>
  <si>
    <t>USP10M</t>
  </si>
  <si>
    <t>SPEED</t>
  </si>
  <si>
    <r>
      <rPr>
        <b/>
        <sz val="14"/>
        <color indexed="11"/>
        <rFont val="Arial"/>
      </rPr>
      <t>Speed Climbing 10m PU</t>
    </r>
  </si>
  <si>
    <t xml:space="preserve">USP15M </t>
  </si>
  <si>
    <r>
      <rPr>
        <b/>
        <sz val="14"/>
        <color indexed="11"/>
        <rFont val="Arial"/>
      </rPr>
      <t>Speed Climbing 15m PU</t>
    </r>
  </si>
  <si>
    <t>USP3309</t>
  </si>
  <si>
    <t>Speed Mega PU</t>
  </si>
  <si>
    <t>USP3310</t>
  </si>
  <si>
    <t>Speed Medium PU</t>
  </si>
  <si>
    <t>POLYESTER HOLDS (PE)</t>
  </si>
  <si>
    <t>EAL</t>
  </si>
  <si>
    <r>
      <rPr>
        <b/>
        <sz val="36"/>
        <color indexed="8"/>
        <rFont val="Arial"/>
      </rPr>
      <t>ALPHA (PE)</t>
    </r>
  </si>
  <si>
    <t>3  YELLOW GREEN 361C/6018</t>
  </si>
  <si>
    <t>6 PASTEL ORANGE 151C/2003</t>
  </si>
  <si>
    <t>1 TRAFFIC WHITE -/9016</t>
  </si>
  <si>
    <t>9 SILVER GREY 429C/7001</t>
  </si>
  <si>
    <t>14 FLUO YELLOW 803c/1026</t>
  </si>
  <si>
    <t>11 FLUO ORANGE</t>
  </si>
  <si>
    <t>13 FLUO PINK</t>
  </si>
  <si>
    <t>4  LEAF GREEN  349C/6002</t>
  </si>
  <si>
    <t>81 US PURPPLE</t>
  </si>
  <si>
    <t>15 FLUO PURPLE</t>
  </si>
  <si>
    <t>74 MACHINE MIX</t>
  </si>
  <si>
    <t>EAL5034</t>
  </si>
  <si>
    <t>ALPHA PE</t>
  </si>
  <si>
    <r>
      <rPr>
        <b/>
        <sz val="14"/>
        <color indexed="34"/>
        <rFont val="Arial"/>
      </rPr>
      <t>Jugs S PE</t>
    </r>
  </si>
  <si>
    <t>Also available in PU UAL 6455</t>
  </si>
  <si>
    <t>EAL5035</t>
  </si>
  <si>
    <r>
      <rPr>
        <b/>
        <sz val="14"/>
        <color indexed="34"/>
        <rFont val="Arial"/>
      </rPr>
      <t>Jugs M PE</t>
    </r>
  </si>
  <si>
    <t>EAL5036</t>
  </si>
  <si>
    <r>
      <rPr>
        <b/>
        <sz val="14"/>
        <color indexed="34"/>
        <rFont val="Arial"/>
      </rPr>
      <t>Jugs L PE</t>
    </r>
  </si>
  <si>
    <t>Also available in PU UAL 6480</t>
  </si>
  <si>
    <t>EAL5039</t>
  </si>
  <si>
    <r>
      <rPr>
        <b/>
        <sz val="14"/>
        <color indexed="34"/>
        <rFont val="Arial"/>
      </rPr>
      <t>Jugs XL II PE</t>
    </r>
  </si>
  <si>
    <t>Also available in PU UAL 6457</t>
  </si>
  <si>
    <t>EAL5038</t>
  </si>
  <si>
    <r>
      <rPr>
        <b/>
        <sz val="14"/>
        <color indexed="34"/>
        <rFont val="Arial"/>
      </rPr>
      <t>Jugs XL III PE</t>
    </r>
  </si>
  <si>
    <t>Also available in PU UAL 6456</t>
  </si>
  <si>
    <t>EAL2167</t>
  </si>
  <si>
    <r>
      <rPr>
        <b/>
        <sz val="14"/>
        <color indexed="34"/>
        <rFont val="Arial"/>
      </rPr>
      <t>Jug XXL I PE</t>
    </r>
  </si>
  <si>
    <t>Also available in PU UAL 1980</t>
  </si>
  <si>
    <t>EAL5040</t>
  </si>
  <si>
    <r>
      <rPr>
        <b/>
        <sz val="14"/>
        <color indexed="34"/>
        <rFont val="Arial"/>
      </rPr>
      <t>Jug XXL II PE</t>
    </r>
  </si>
  <si>
    <t>Also available in PU UAL 6458</t>
  </si>
  <si>
    <t>EAL5033</t>
  </si>
  <si>
    <r>
      <rPr>
        <b/>
        <sz val="14"/>
        <color indexed="34"/>
        <rFont val="Arial"/>
      </rPr>
      <t>Pinches XS PE</t>
    </r>
  </si>
  <si>
    <t>Also available in PU UAL 6465</t>
  </si>
  <si>
    <t>EAL5032</t>
  </si>
  <si>
    <r>
      <rPr>
        <b/>
        <sz val="14"/>
        <color indexed="34"/>
        <rFont val="Arial"/>
      </rPr>
      <t>Pinches M PE</t>
    </r>
  </si>
  <si>
    <t>Also available in PU UAL 6459</t>
  </si>
  <si>
    <t>EAL5031</t>
  </si>
  <si>
    <r>
      <rPr>
        <b/>
        <sz val="14"/>
        <color indexed="11"/>
        <rFont val="Arial"/>
      </rPr>
      <t>Pinches L I PE</t>
    </r>
  </si>
  <si>
    <t>Also available in PU UAL 5805</t>
  </si>
  <si>
    <t>EAL1515</t>
  </si>
  <si>
    <r>
      <rPr>
        <b/>
        <sz val="14"/>
        <color indexed="34"/>
        <rFont val="Arial"/>
      </rPr>
      <t>Pinches L II PE</t>
    </r>
  </si>
  <si>
    <t>Also available in PU UAL 6460</t>
  </si>
  <si>
    <t>EAL5030</t>
  </si>
  <si>
    <r>
      <rPr>
        <b/>
        <sz val="14"/>
        <color indexed="34"/>
        <rFont val="Arial"/>
      </rPr>
      <t>Pinches XL PE</t>
    </r>
  </si>
  <si>
    <t>Also available in PU UAL 5804</t>
  </si>
  <si>
    <t>EAL5043</t>
  </si>
  <si>
    <r>
      <rPr>
        <b/>
        <sz val="14"/>
        <color indexed="34"/>
        <rFont val="Arial"/>
      </rPr>
      <t>Edges Mega PE</t>
    </r>
  </si>
  <si>
    <t>Also available in PU UAL 5806</t>
  </si>
  <si>
    <t>EAL5022</t>
  </si>
  <si>
    <r>
      <rPr>
        <b/>
        <sz val="14"/>
        <color indexed="34"/>
        <rFont val="Arial"/>
      </rPr>
      <t>Edges Crimps M PE</t>
    </r>
  </si>
  <si>
    <t>Also available in PU UAL 6461</t>
  </si>
  <si>
    <t>EAL5028</t>
  </si>
  <si>
    <r>
      <rPr>
        <b/>
        <sz val="14"/>
        <color indexed="34"/>
        <rFont val="Arial"/>
      </rPr>
      <t>Pockets M PE</t>
    </r>
  </si>
  <si>
    <t>EAL5027</t>
  </si>
  <si>
    <r>
      <rPr>
        <b/>
        <sz val="14"/>
        <color indexed="34"/>
        <rFont val="Arial"/>
      </rPr>
      <t>Pockets L PE</t>
    </r>
  </si>
  <si>
    <t>Also available in PU UAL 6462</t>
  </si>
  <si>
    <t>EAL5026</t>
  </si>
  <si>
    <r>
      <rPr>
        <b/>
        <sz val="14"/>
        <color indexed="34"/>
        <rFont val="Arial"/>
      </rPr>
      <t>Pockets XL PE</t>
    </r>
  </si>
  <si>
    <t>Also available in PU UAL 6463</t>
  </si>
  <si>
    <t>EAL5397</t>
  </si>
  <si>
    <r>
      <rPr>
        <b/>
        <sz val="14"/>
        <color indexed="34"/>
        <rFont val="Arial"/>
      </rPr>
      <t>Pocket XXL PE</t>
    </r>
  </si>
  <si>
    <t>Also available in PU UAL 6464</t>
  </si>
  <si>
    <t>EAL2172</t>
  </si>
  <si>
    <r>
      <rPr>
        <b/>
        <sz val="14"/>
        <color indexed="34"/>
        <rFont val="Arial"/>
      </rPr>
      <t>Footholds XS PE</t>
    </r>
  </si>
  <si>
    <t>EAL6466</t>
  </si>
  <si>
    <t>Jugs X Large I PE</t>
  </si>
  <si>
    <t>Also available in PU UAL 5824</t>
  </si>
  <si>
    <t>EAL6467</t>
  </si>
  <si>
    <t>Jugs XX Large III PE</t>
  </si>
  <si>
    <t>Also available in PU UAL 5827</t>
  </si>
  <si>
    <t>EAL0000</t>
  </si>
  <si>
    <t>All Alpha PE sets</t>
  </si>
  <si>
    <t>EMA</t>
  </si>
  <si>
    <t>MATALA (PE)</t>
  </si>
  <si>
    <t>EMA2118</t>
  </si>
  <si>
    <t>MATALA</t>
  </si>
  <si>
    <r>
      <rPr>
        <b/>
        <sz val="14"/>
        <color indexed="34"/>
        <rFont val="Arial"/>
      </rPr>
      <t>Jugs S</t>
    </r>
  </si>
  <si>
    <t>EMA2119</t>
  </si>
  <si>
    <r>
      <rPr>
        <b/>
        <sz val="14"/>
        <color indexed="34"/>
        <rFont val="Arial"/>
      </rPr>
      <t>Jugs M</t>
    </r>
  </si>
  <si>
    <t>EMA2120</t>
  </si>
  <si>
    <r>
      <rPr>
        <b/>
        <sz val="14"/>
        <color indexed="34"/>
        <rFont val="Arial"/>
      </rPr>
      <t>Jugs L</t>
    </r>
  </si>
  <si>
    <t>EMA2121</t>
  </si>
  <si>
    <r>
      <rPr>
        <b/>
        <sz val="14"/>
        <color indexed="34"/>
        <rFont val="Arial"/>
      </rPr>
      <t>Jugs XL</t>
    </r>
  </si>
  <si>
    <t>EMA2122</t>
  </si>
  <si>
    <r>
      <rPr>
        <b/>
        <sz val="14"/>
        <color indexed="34"/>
        <rFont val="Arial"/>
      </rPr>
      <t>Totem Mixed</t>
    </r>
  </si>
  <si>
    <t>EMA2169</t>
  </si>
  <si>
    <r>
      <rPr>
        <b/>
        <sz val="14"/>
        <color indexed="34"/>
        <rFont val="Arial"/>
      </rPr>
      <t>Slopers Mixed</t>
    </r>
  </si>
  <si>
    <t>EMA2117</t>
  </si>
  <si>
    <r>
      <rPr>
        <b/>
        <sz val="14"/>
        <color indexed="34"/>
        <rFont val="Arial"/>
      </rPr>
      <t>Incuts S</t>
    </r>
  </si>
  <si>
    <t>EMA3466</t>
  </si>
  <si>
    <r>
      <rPr>
        <b/>
        <sz val="14"/>
        <color indexed="11"/>
        <rFont val="Arial"/>
      </rPr>
      <t>Footholds S</t>
    </r>
  </si>
  <si>
    <t>EMA0000</t>
  </si>
  <si>
    <t>All Matala PE sets</t>
  </si>
  <si>
    <t>EDR</t>
  </si>
  <si>
    <t>DROPLETS (PE)</t>
  </si>
  <si>
    <t>EDR2171</t>
  </si>
  <si>
    <t>DROPLETS</t>
  </si>
  <si>
    <r>
      <rPr>
        <b/>
        <sz val="14"/>
        <color indexed="34"/>
        <rFont val="Arial"/>
      </rPr>
      <t>Jugs M I</t>
    </r>
  </si>
  <si>
    <t>EDR3738</t>
  </si>
  <si>
    <r>
      <rPr>
        <b/>
        <sz val="14"/>
        <color indexed="34"/>
        <rFont val="Arial"/>
      </rPr>
      <t>Jugs L I</t>
    </r>
  </si>
  <si>
    <t>EDR3737</t>
  </si>
  <si>
    <r>
      <rPr>
        <b/>
        <sz val="14"/>
        <color indexed="34"/>
        <rFont val="Arial"/>
      </rPr>
      <t>Footholds M I</t>
    </r>
  </si>
  <si>
    <t>EDR0000</t>
  </si>
  <si>
    <t>All Droplets PE sets</t>
  </si>
  <si>
    <t>EAN</t>
  </si>
  <si>
    <t>ANIMALS (PE)</t>
  </si>
  <si>
    <t>EAN3070</t>
  </si>
  <si>
    <t>ANIMALS PE</t>
  </si>
  <si>
    <t>Also  available in PU UAN 5800</t>
  </si>
  <si>
    <t>EAN5274</t>
  </si>
  <si>
    <r>
      <rPr>
        <b/>
        <sz val="14"/>
        <color indexed="34"/>
        <rFont val="Arial"/>
      </rPr>
      <t>Jugs L II</t>
    </r>
  </si>
  <si>
    <t>Also  available in PU UAN 5799</t>
  </si>
  <si>
    <t>EAN0000</t>
  </si>
  <si>
    <t>All Animals PE sets</t>
  </si>
  <si>
    <t>ETR</t>
  </si>
  <si>
    <t>TRAINING (PE)</t>
  </si>
  <si>
    <t>ETR3997</t>
  </si>
  <si>
    <t>TRAINING PE</t>
  </si>
  <si>
    <r>
      <rPr>
        <b/>
        <sz val="14"/>
        <color indexed="34"/>
        <rFont val="Arial"/>
      </rPr>
      <t>Hemisphere 8 cm PE</t>
    </r>
  </si>
  <si>
    <t>ETR2181</t>
  </si>
  <si>
    <r>
      <rPr>
        <b/>
        <sz val="14"/>
        <color indexed="34"/>
        <rFont val="Arial"/>
      </rPr>
      <t>Hemisphere 10 cm PE</t>
    </r>
  </si>
  <si>
    <t>Also  available in PU UTR 2184</t>
  </si>
  <si>
    <t>ETR2182</t>
  </si>
  <si>
    <r>
      <rPr>
        <b/>
        <sz val="14"/>
        <color indexed="34"/>
        <rFont val="Arial"/>
      </rPr>
      <t>Hemisphere 12 cm PE</t>
    </r>
  </si>
  <si>
    <t>ETR4003</t>
  </si>
  <si>
    <r>
      <rPr>
        <b/>
        <sz val="14"/>
        <color indexed="34"/>
        <rFont val="Arial"/>
      </rPr>
      <t>Hemisphere 15 cm PE</t>
    </r>
  </si>
  <si>
    <t>Also  available in PU UTR 1539</t>
  </si>
  <si>
    <t>ETR2973</t>
  </si>
  <si>
    <r>
      <rPr>
        <b/>
        <sz val="14"/>
        <color indexed="34"/>
        <rFont val="Arial"/>
      </rPr>
      <t>Hemispheres 20 cm PE</t>
    </r>
  </si>
  <si>
    <t>ETR2974</t>
  </si>
  <si>
    <r>
      <rPr>
        <b/>
        <sz val="14"/>
        <color indexed="34"/>
        <rFont val="Arial"/>
      </rPr>
      <t>Hemispheres 25 cm PE</t>
    </r>
  </si>
  <si>
    <t>ETR3991</t>
  </si>
  <si>
    <r>
      <rPr>
        <b/>
        <sz val="14"/>
        <color indexed="34"/>
        <rFont val="Arial"/>
      </rPr>
      <t>Training Ball 20 cm PE</t>
    </r>
  </si>
  <si>
    <t>ETR2123</t>
  </si>
  <si>
    <r>
      <rPr>
        <b/>
        <sz val="14"/>
        <color indexed="34"/>
        <rFont val="Arial"/>
      </rPr>
      <t>Training Pinches L</t>
    </r>
  </si>
  <si>
    <t>160 mm</t>
  </si>
  <si>
    <t>170 mm</t>
  </si>
  <si>
    <t>180 mm</t>
  </si>
  <si>
    <t>4 mm                      20 mm</t>
  </si>
  <si>
    <t>5 mm                      20 mm</t>
  </si>
  <si>
    <t>4 mm                      30 mm</t>
  </si>
  <si>
    <t>5 mm                      30 mm</t>
  </si>
  <si>
    <t>4 mm                      40 mm</t>
  </si>
  <si>
    <t>5 mm                      40 mm</t>
  </si>
  <si>
    <t>4 mm                      50 mm</t>
  </si>
  <si>
    <t>5 mm                      50 mm</t>
  </si>
  <si>
    <t>4 mm                      60 mm</t>
  </si>
  <si>
    <t>5 mm                      60 mm</t>
  </si>
  <si>
    <t>4 mm                      70 mm</t>
  </si>
  <si>
    <t>5 mm                      70 mm</t>
  </si>
  <si>
    <t>4 mm                      80 mm</t>
  </si>
  <si>
    <t>5 mm                      80 mm</t>
  </si>
  <si>
    <t xml:space="preserve">TOTAL Holds </t>
  </si>
  <si>
    <t>MACROS NISYROS FIBERGLASS</t>
  </si>
  <si>
    <t>IBEX CLIMBING HOLDS</t>
  </si>
  <si>
    <t xml:space="preserve">NAME </t>
  </si>
  <si>
    <t>HOLDS PER SET</t>
  </si>
  <si>
    <t>PHOTOS</t>
  </si>
  <si>
    <t>Retail price*</t>
  </si>
  <si>
    <t>Off-white RAL 9003</t>
  </si>
  <si>
    <t>Window Grey 7040</t>
  </si>
  <si>
    <t>Jet Black 9005</t>
  </si>
  <si>
    <t>Sky Blue 5015</t>
  </si>
  <si>
    <t>Signal Violet 4008</t>
  </si>
  <si>
    <t>Yellow Green  6018</t>
  </si>
  <si>
    <t>Sulfur Yellow 1016</t>
  </si>
  <si>
    <t>Pure orange 2004</t>
  </si>
  <si>
    <t>Traffic Red 3020</t>
  </si>
  <si>
    <t>SETS ORDERED</t>
  </si>
  <si>
    <t>TOTAL NUMBER OF MACROS</t>
  </si>
  <si>
    <t>WEIGHT (kg)</t>
  </si>
  <si>
    <t>RETAIL*</t>
  </si>
  <si>
    <t>MACROS M1 - EDGES</t>
  </si>
  <si>
    <t>MACROS M2 - SLOPERS</t>
  </si>
  <si>
    <t>MACROS M3 - JUGS</t>
  </si>
  <si>
    <t>MACROS L1 - EDGES</t>
  </si>
  <si>
    <t>MACROS L2 - SLOPERS</t>
  </si>
  <si>
    <t>MACROS L3 - JUGS</t>
  </si>
  <si>
    <t>130</t>
  </si>
  <si>
    <t>TOTAL:</t>
  </si>
  <si>
    <t>Yellow Grren  6018</t>
  </si>
  <si>
    <t>Pure ornage 2004</t>
  </si>
  <si>
    <t>RETAIL</t>
  </si>
  <si>
    <t>HARDWARE</t>
  </si>
  <si>
    <t>by Dario Stefanou</t>
  </si>
  <si>
    <t>Bolts and Screws</t>
  </si>
  <si>
    <t>COST PER ITEM - *No VAT included in prices below.</t>
  </si>
  <si>
    <t>M10 CAP HEAD BOLTS</t>
  </si>
  <si>
    <t>-</t>
  </si>
  <si>
    <t>0,26</t>
  </si>
  <si>
    <t>0,5</t>
  </si>
  <si>
    <t>0,62</t>
  </si>
  <si>
    <t>M10 COUNTERSUNK BOLT</t>
  </si>
  <si>
    <t>4MM SCREWS  FOR WOOD</t>
  </si>
  <si>
    <t>0,08</t>
  </si>
  <si>
    <t>0,09</t>
  </si>
  <si>
    <t>0,1</t>
  </si>
  <si>
    <t>5MM SCREWS FOR WOOD</t>
  </si>
  <si>
    <t>6MM SCREWS  FOR WOOD</t>
  </si>
  <si>
    <t>0,51</t>
  </si>
  <si>
    <t>0,61</t>
  </si>
  <si>
    <t>0,77</t>
  </si>
  <si>
    <t>T-NUT 13 mm</t>
  </si>
  <si>
    <t>SQUARE PLATE NUT</t>
  </si>
  <si>
    <t>Do you need any additional fixins ? Please fill in the ordering sheet below.</t>
  </si>
  <si>
    <t>0</t>
  </si>
  <si>
    <t>4MM SCREWS FOR WOOD</t>
  </si>
  <si>
    <t>6MM SCREWS FOR WOOD</t>
  </si>
  <si>
    <t>TOTAL COST:</t>
  </si>
  <si>
    <t>MACROS S1 - EDGES</t>
  </si>
  <si>
    <t>MACROS S2 - SLOPERS</t>
  </si>
  <si>
    <t>MACROS S3 - JUGS</t>
  </si>
</sst>
</file>

<file path=xl/styles.xml><?xml version="1.0" encoding="utf-8"?>
<styleSheet xmlns="http://schemas.openxmlformats.org/spreadsheetml/2006/main" xmlns:mc="http://schemas.openxmlformats.org/markup-compatibility/2006" xmlns:x14ac="http://schemas.microsoft.com/office/spreadsheetml/2009/9/ac" mc:Ignorable="x14ac">
  <numFmts count="12">
    <numFmt numFmtId="164" formatCode="[$€-2]&quot; &quot;#,##0"/>
    <numFmt numFmtId="165" formatCode="#,##0.00&quot; €&quot;"/>
    <numFmt numFmtId="166" formatCode="0.00&quot; Kg&quot;"/>
    <numFmt numFmtId="167" formatCode="#,##0&quot; &quot;;&quot;-&quot;#,##0&quot; &quot;"/>
    <numFmt numFmtId="168" formatCode="#,##0.0&quot; €&quot;"/>
    <numFmt numFmtId="169" formatCode="0.0"/>
    <numFmt numFmtId="170" formatCode="#,##0.0"/>
    <numFmt numFmtId="171" formatCode="#,##0.0&quot; &quot;[$€-2];&quot;-&quot;#,##0.0&quot; &quot;[$€-2]"/>
    <numFmt numFmtId="172" formatCode="[$€-2]\ 0"/>
    <numFmt numFmtId="173" formatCode="&quot; &quot;* #,##0.0&quot; € &quot;;&quot;-&quot;* #,##0.0&quot; € &quot;;&quot; &quot;* &quot;-&quot;?&quot; € &quot;"/>
    <numFmt numFmtId="174" formatCode="#,##0.00&quot; &quot;[$€-2]"/>
    <numFmt numFmtId="175" formatCode="[$€-2]&quot; &quot;#,##0.0"/>
  </numFmts>
  <fonts count="37" x14ac:knownFonts="1">
    <font>
      <sz val="11"/>
      <color indexed="8"/>
      <name val="Calibri"/>
    </font>
    <font>
      <sz val="12"/>
      <color indexed="8"/>
      <name val="Calibri"/>
    </font>
    <font>
      <sz val="14"/>
      <color indexed="8"/>
      <name val="Calibri"/>
    </font>
    <font>
      <u/>
      <sz val="12"/>
      <color indexed="11"/>
      <name val="Calibri"/>
    </font>
    <font>
      <b/>
      <sz val="16"/>
      <color indexed="8"/>
      <name val="Arial"/>
    </font>
    <font>
      <b/>
      <sz val="14"/>
      <color indexed="8"/>
      <name val="Arial"/>
    </font>
    <font>
      <b/>
      <sz val="11"/>
      <color indexed="8"/>
      <name val="Arial"/>
    </font>
    <font>
      <b/>
      <sz val="11"/>
      <color indexed="15"/>
      <name val="Calibri"/>
    </font>
    <font>
      <b/>
      <sz val="11"/>
      <color indexed="8"/>
      <name val="Calibri"/>
    </font>
    <font>
      <b/>
      <sz val="14"/>
      <color indexed="11"/>
      <name val="Arial"/>
    </font>
    <font>
      <b/>
      <u/>
      <sz val="14"/>
      <color indexed="17"/>
      <name val="Arial"/>
    </font>
    <font>
      <b/>
      <i/>
      <sz val="11"/>
      <color indexed="18"/>
      <name val="Arial"/>
    </font>
    <font>
      <sz val="14"/>
      <color indexed="8"/>
      <name val="Arial"/>
    </font>
    <font>
      <sz val="10"/>
      <color indexed="8"/>
      <name val="Arial"/>
    </font>
    <font>
      <b/>
      <sz val="72"/>
      <color indexed="8"/>
      <name val="Arial"/>
    </font>
    <font>
      <b/>
      <sz val="20"/>
      <color indexed="8"/>
      <name val="Arial"/>
    </font>
    <font>
      <b/>
      <sz val="48"/>
      <color indexed="8"/>
      <name val="Arial"/>
    </font>
    <font>
      <sz val="14"/>
      <color indexed="8"/>
      <name val="Arial Rounded MT Bold"/>
    </font>
    <font>
      <sz val="36"/>
      <color indexed="8"/>
      <name val="Arial Rounded MT Bold"/>
    </font>
    <font>
      <b/>
      <sz val="36"/>
      <color indexed="8"/>
      <name val="Arial"/>
    </font>
    <font>
      <b/>
      <sz val="26"/>
      <color indexed="8"/>
      <name val="Arial"/>
    </font>
    <font>
      <b/>
      <sz val="36"/>
      <color indexed="8"/>
      <name val="Calibri"/>
    </font>
    <font>
      <b/>
      <sz val="14"/>
      <color indexed="8"/>
      <name val="Calibri"/>
    </font>
    <font>
      <b/>
      <u/>
      <sz val="16"/>
      <color indexed="8"/>
      <name val="Calibri"/>
    </font>
    <font>
      <b/>
      <sz val="24"/>
      <color indexed="8"/>
      <name val="Arial"/>
    </font>
    <font>
      <b/>
      <sz val="14"/>
      <color indexed="12"/>
      <name val="Arial"/>
    </font>
    <font>
      <b/>
      <sz val="14"/>
      <color indexed="34"/>
      <name val="Arial"/>
    </font>
    <font>
      <sz val="20"/>
      <color indexed="8"/>
      <name val="Calibri"/>
    </font>
    <font>
      <b/>
      <u/>
      <sz val="28"/>
      <color indexed="8"/>
      <name val="Arial"/>
    </font>
    <font>
      <b/>
      <u/>
      <sz val="14"/>
      <color indexed="34"/>
      <name val="Arial"/>
    </font>
    <font>
      <sz val="20"/>
      <color indexed="8"/>
      <name val="Arial"/>
    </font>
    <font>
      <sz val="14"/>
      <color indexed="12"/>
      <name val="Arial"/>
    </font>
    <font>
      <b/>
      <u/>
      <sz val="14"/>
      <color indexed="8"/>
      <name val="Arial"/>
    </font>
    <font>
      <b/>
      <sz val="28"/>
      <color indexed="8"/>
      <name val="Arial"/>
    </font>
    <font>
      <b/>
      <sz val="10"/>
      <color indexed="8"/>
      <name val="Arial"/>
    </font>
    <font>
      <u/>
      <sz val="11"/>
      <color theme="10"/>
      <name val="Calibri"/>
    </font>
    <font>
      <b/>
      <sz val="14"/>
      <color theme="1"/>
      <name val="Arial"/>
      <charset val="161"/>
    </font>
  </fonts>
  <fills count="44">
    <fill>
      <patternFill patternType="none"/>
    </fill>
    <fill>
      <patternFill patternType="gray125"/>
    </fill>
    <fill>
      <patternFill patternType="solid">
        <fgColor indexed="9"/>
        <bgColor auto="1"/>
      </patternFill>
    </fill>
    <fill>
      <patternFill patternType="solid">
        <fgColor indexed="10"/>
        <bgColor auto="1"/>
      </patternFill>
    </fill>
    <fill>
      <patternFill patternType="solid">
        <fgColor indexed="12"/>
        <bgColor auto="1"/>
      </patternFill>
    </fill>
    <fill>
      <patternFill patternType="solid">
        <fgColor indexed="14"/>
        <bgColor auto="1"/>
      </patternFill>
    </fill>
    <fill>
      <patternFill patternType="solid">
        <fgColor indexed="16"/>
        <bgColor auto="1"/>
      </patternFill>
    </fill>
    <fill>
      <patternFill patternType="solid">
        <fgColor indexed="8"/>
        <bgColor auto="1"/>
      </patternFill>
    </fill>
    <fill>
      <patternFill patternType="solid">
        <fgColor indexed="19"/>
        <bgColor auto="1"/>
      </patternFill>
    </fill>
    <fill>
      <patternFill patternType="solid">
        <fgColor indexed="20"/>
        <bgColor auto="1"/>
      </patternFill>
    </fill>
    <fill>
      <patternFill patternType="solid">
        <fgColor indexed="21"/>
        <bgColor auto="1"/>
      </patternFill>
    </fill>
    <fill>
      <patternFill patternType="solid">
        <fgColor indexed="22"/>
        <bgColor auto="1"/>
      </patternFill>
    </fill>
    <fill>
      <patternFill patternType="solid">
        <fgColor indexed="23"/>
        <bgColor auto="1"/>
      </patternFill>
    </fill>
    <fill>
      <patternFill patternType="solid">
        <fgColor indexed="24"/>
        <bgColor auto="1"/>
      </patternFill>
    </fill>
    <fill>
      <patternFill patternType="solid">
        <fgColor indexed="25"/>
        <bgColor auto="1"/>
      </patternFill>
    </fill>
    <fill>
      <patternFill patternType="solid">
        <fgColor indexed="26"/>
        <bgColor auto="1"/>
      </patternFill>
    </fill>
    <fill>
      <patternFill patternType="solid">
        <fgColor indexed="27"/>
        <bgColor auto="1"/>
      </patternFill>
    </fill>
    <fill>
      <patternFill patternType="solid">
        <fgColor indexed="28"/>
        <bgColor auto="1"/>
      </patternFill>
    </fill>
    <fill>
      <patternFill patternType="solid">
        <fgColor indexed="30"/>
        <bgColor auto="1"/>
      </patternFill>
    </fill>
    <fill>
      <patternFill patternType="solid">
        <fgColor indexed="31"/>
        <bgColor auto="1"/>
      </patternFill>
    </fill>
    <fill>
      <patternFill patternType="solid">
        <fgColor indexed="32"/>
        <bgColor auto="1"/>
      </patternFill>
    </fill>
    <fill>
      <patternFill patternType="solid">
        <fgColor indexed="33"/>
        <bgColor auto="1"/>
      </patternFill>
    </fill>
    <fill>
      <patternFill patternType="solid">
        <fgColor indexed="35"/>
        <bgColor auto="1"/>
      </patternFill>
    </fill>
    <fill>
      <patternFill patternType="solid">
        <fgColor indexed="36"/>
        <bgColor auto="1"/>
      </patternFill>
    </fill>
    <fill>
      <patternFill patternType="solid">
        <fgColor indexed="37"/>
        <bgColor auto="1"/>
      </patternFill>
    </fill>
    <fill>
      <patternFill patternType="solid">
        <fgColor indexed="38"/>
        <bgColor auto="1"/>
      </patternFill>
    </fill>
    <fill>
      <patternFill patternType="solid">
        <fgColor indexed="39"/>
        <bgColor auto="1"/>
      </patternFill>
    </fill>
    <fill>
      <patternFill patternType="solid">
        <fgColor indexed="40"/>
        <bgColor auto="1"/>
      </patternFill>
    </fill>
    <fill>
      <patternFill patternType="solid">
        <fgColor indexed="41"/>
        <bgColor auto="1"/>
      </patternFill>
    </fill>
    <fill>
      <patternFill patternType="solid">
        <fgColor indexed="42"/>
        <bgColor auto="1"/>
      </patternFill>
    </fill>
    <fill>
      <patternFill patternType="solid">
        <fgColor indexed="43"/>
        <bgColor auto="1"/>
      </patternFill>
    </fill>
    <fill>
      <patternFill patternType="solid">
        <fgColor indexed="44"/>
        <bgColor auto="1"/>
      </patternFill>
    </fill>
    <fill>
      <patternFill patternType="solid">
        <fgColor indexed="45"/>
        <bgColor auto="1"/>
      </patternFill>
    </fill>
    <fill>
      <patternFill patternType="solid">
        <fgColor indexed="46"/>
        <bgColor auto="1"/>
      </patternFill>
    </fill>
    <fill>
      <patternFill patternType="solid">
        <fgColor indexed="47"/>
        <bgColor auto="1"/>
      </patternFill>
    </fill>
    <fill>
      <patternFill patternType="solid">
        <fgColor indexed="48"/>
        <bgColor auto="1"/>
      </patternFill>
    </fill>
    <fill>
      <patternFill patternType="solid">
        <fgColor indexed="49"/>
        <bgColor auto="1"/>
      </patternFill>
    </fill>
    <fill>
      <patternFill patternType="solid">
        <fgColor indexed="50"/>
        <bgColor auto="1"/>
      </patternFill>
    </fill>
    <fill>
      <patternFill patternType="solid">
        <fgColor indexed="51"/>
        <bgColor auto="1"/>
      </patternFill>
    </fill>
    <fill>
      <patternFill patternType="solid">
        <fgColor indexed="52"/>
        <bgColor auto="1"/>
      </patternFill>
    </fill>
    <fill>
      <patternFill patternType="solid">
        <fgColor indexed="54"/>
        <bgColor auto="1"/>
      </patternFill>
    </fill>
    <fill>
      <patternFill patternType="solid">
        <fgColor indexed="56"/>
        <bgColor auto="1"/>
      </patternFill>
    </fill>
    <fill>
      <patternFill patternType="solid">
        <fgColor indexed="57"/>
        <bgColor auto="1"/>
      </patternFill>
    </fill>
    <fill>
      <patternFill patternType="solid">
        <fgColor indexed="58"/>
        <bgColor auto="1"/>
      </patternFill>
    </fill>
  </fills>
  <borders count="127">
    <border>
      <left/>
      <right/>
      <top/>
      <bottom/>
      <diagonal/>
    </border>
    <border>
      <left style="thin">
        <color indexed="12"/>
      </left>
      <right/>
      <top style="thin">
        <color indexed="12"/>
      </top>
      <bottom/>
      <diagonal/>
    </border>
    <border>
      <left/>
      <right/>
      <top style="thin">
        <color indexed="12"/>
      </top>
      <bottom/>
      <diagonal/>
    </border>
    <border>
      <left/>
      <right style="thin">
        <color indexed="12"/>
      </right>
      <top style="thin">
        <color indexed="12"/>
      </top>
      <bottom/>
      <diagonal/>
    </border>
    <border>
      <left style="thin">
        <color indexed="12"/>
      </left>
      <right/>
      <top style="thin">
        <color indexed="13"/>
      </top>
      <bottom/>
      <diagonal/>
    </border>
    <border>
      <left/>
      <right/>
      <top style="thin">
        <color indexed="13"/>
      </top>
      <bottom/>
      <diagonal/>
    </border>
    <border>
      <left/>
      <right style="thin">
        <color indexed="13"/>
      </right>
      <top style="thin">
        <color indexed="13"/>
      </top>
      <bottom/>
      <diagonal/>
    </border>
    <border>
      <left style="thin">
        <color indexed="12"/>
      </left>
      <right/>
      <top/>
      <bottom/>
      <diagonal/>
    </border>
    <border>
      <left/>
      <right/>
      <top/>
      <bottom/>
      <diagonal/>
    </border>
    <border>
      <left/>
      <right style="thin">
        <color indexed="12"/>
      </right>
      <top/>
      <bottom/>
      <diagonal/>
    </border>
    <border>
      <left/>
      <right style="thin">
        <color indexed="13"/>
      </right>
      <top/>
      <bottom/>
      <diagonal/>
    </border>
    <border>
      <left/>
      <right/>
      <top/>
      <bottom style="thick">
        <color indexed="8"/>
      </bottom>
      <diagonal/>
    </border>
    <border>
      <left/>
      <right style="thin">
        <color indexed="12"/>
      </right>
      <top/>
      <bottom style="thick">
        <color indexed="8"/>
      </bottom>
      <diagonal/>
    </border>
    <border>
      <left/>
      <right style="thick">
        <color indexed="8"/>
      </right>
      <top/>
      <bottom/>
      <diagonal/>
    </border>
    <border>
      <left style="thick">
        <color indexed="8"/>
      </left>
      <right style="thick">
        <color indexed="8"/>
      </right>
      <top style="thick">
        <color indexed="8"/>
      </top>
      <bottom style="thick">
        <color indexed="8"/>
      </bottom>
      <diagonal/>
    </border>
    <border>
      <left style="thick">
        <color indexed="8"/>
      </left>
      <right/>
      <top/>
      <bottom/>
      <diagonal/>
    </border>
    <border>
      <left/>
      <right/>
      <top style="thick">
        <color indexed="8"/>
      </top>
      <bottom/>
      <diagonal/>
    </border>
    <border>
      <left style="thick">
        <color indexed="8"/>
      </left>
      <right/>
      <top style="thick">
        <color indexed="8"/>
      </top>
      <bottom style="thick">
        <color indexed="8"/>
      </bottom>
      <diagonal/>
    </border>
    <border>
      <left/>
      <right/>
      <top style="thick">
        <color indexed="8"/>
      </top>
      <bottom style="thick">
        <color indexed="8"/>
      </bottom>
      <diagonal/>
    </border>
    <border>
      <left/>
      <right style="thick">
        <color indexed="8"/>
      </right>
      <top style="thick">
        <color indexed="8"/>
      </top>
      <bottom style="thick">
        <color indexed="8"/>
      </bottom>
      <diagonal/>
    </border>
    <border>
      <left style="thick">
        <color indexed="8"/>
      </left>
      <right style="thick">
        <color indexed="8"/>
      </right>
      <top style="thick">
        <color indexed="8"/>
      </top>
      <bottom/>
      <diagonal/>
    </border>
    <border>
      <left style="thick">
        <color indexed="8"/>
      </left>
      <right/>
      <top style="thick">
        <color indexed="8"/>
      </top>
      <bottom/>
      <diagonal/>
    </border>
    <border>
      <left/>
      <right style="thick">
        <color indexed="8"/>
      </right>
      <top style="thick">
        <color indexed="8"/>
      </top>
      <bottom/>
      <diagonal/>
    </border>
    <border>
      <left style="thick">
        <color indexed="8"/>
      </left>
      <right style="thick">
        <color indexed="8"/>
      </right>
      <top/>
      <bottom style="thick">
        <color indexed="8"/>
      </bottom>
      <diagonal/>
    </border>
    <border>
      <left style="thick">
        <color indexed="8"/>
      </left>
      <right/>
      <top/>
      <bottom style="thick">
        <color indexed="8"/>
      </bottom>
      <diagonal/>
    </border>
    <border>
      <left/>
      <right style="thick">
        <color indexed="8"/>
      </right>
      <top/>
      <bottom style="thick">
        <color indexed="8"/>
      </bottom>
      <diagonal/>
    </border>
    <border>
      <left style="thick">
        <color indexed="8"/>
      </left>
      <right style="thin">
        <color indexed="13"/>
      </right>
      <top style="thick">
        <color indexed="8"/>
      </top>
      <bottom style="thin">
        <color indexed="13"/>
      </bottom>
      <diagonal/>
    </border>
    <border>
      <left style="thin">
        <color indexed="13"/>
      </left>
      <right style="thin">
        <color indexed="13"/>
      </right>
      <top style="thick">
        <color indexed="8"/>
      </top>
      <bottom style="thin">
        <color indexed="13"/>
      </bottom>
      <diagonal/>
    </border>
    <border>
      <left style="thin">
        <color indexed="13"/>
      </left>
      <right style="thick">
        <color indexed="8"/>
      </right>
      <top style="thick">
        <color indexed="8"/>
      </top>
      <bottom style="thin">
        <color indexed="13"/>
      </bottom>
      <diagonal/>
    </border>
    <border>
      <left style="thick">
        <color indexed="8"/>
      </left>
      <right style="thin">
        <color indexed="13"/>
      </right>
      <top style="thin">
        <color indexed="13"/>
      </top>
      <bottom style="thick">
        <color indexed="8"/>
      </bottom>
      <diagonal/>
    </border>
    <border>
      <left style="thin">
        <color indexed="13"/>
      </left>
      <right style="thin">
        <color indexed="13"/>
      </right>
      <top style="thin">
        <color indexed="13"/>
      </top>
      <bottom style="thick">
        <color indexed="8"/>
      </bottom>
      <diagonal/>
    </border>
    <border>
      <left style="thin">
        <color indexed="13"/>
      </left>
      <right style="thick">
        <color indexed="8"/>
      </right>
      <top style="thin">
        <color indexed="13"/>
      </top>
      <bottom style="thick">
        <color indexed="8"/>
      </bottom>
      <diagonal/>
    </border>
    <border>
      <left style="thick">
        <color indexed="8"/>
      </left>
      <right style="thin">
        <color indexed="13"/>
      </right>
      <top style="thin">
        <color indexed="13"/>
      </top>
      <bottom style="thin">
        <color indexed="13"/>
      </bottom>
      <diagonal/>
    </border>
    <border>
      <left style="thin">
        <color indexed="13"/>
      </left>
      <right style="thin">
        <color indexed="13"/>
      </right>
      <top style="thin">
        <color indexed="13"/>
      </top>
      <bottom style="thin">
        <color indexed="13"/>
      </bottom>
      <diagonal/>
    </border>
    <border>
      <left style="thin">
        <color indexed="13"/>
      </left>
      <right style="thick">
        <color indexed="8"/>
      </right>
      <top style="thin">
        <color indexed="13"/>
      </top>
      <bottom style="thin">
        <color indexed="13"/>
      </bottom>
      <diagonal/>
    </border>
    <border>
      <left/>
      <right style="thin">
        <color indexed="13"/>
      </right>
      <top style="thick">
        <color indexed="8"/>
      </top>
      <bottom/>
      <diagonal/>
    </border>
    <border>
      <left style="thin">
        <color indexed="13"/>
      </left>
      <right/>
      <top/>
      <bottom/>
      <diagonal/>
    </border>
    <border>
      <left/>
      <right style="thin">
        <color indexed="13"/>
      </right>
      <top/>
      <bottom style="thick">
        <color indexed="8"/>
      </bottom>
      <diagonal/>
    </border>
    <border>
      <left style="thin">
        <color indexed="12"/>
      </left>
      <right/>
      <top/>
      <bottom style="thin">
        <color indexed="12"/>
      </bottom>
      <diagonal/>
    </border>
    <border>
      <left/>
      <right/>
      <top/>
      <bottom style="thin">
        <color indexed="12"/>
      </bottom>
      <diagonal/>
    </border>
    <border>
      <left/>
      <right style="thick">
        <color indexed="8"/>
      </right>
      <top/>
      <bottom style="thin">
        <color indexed="12"/>
      </bottom>
      <diagonal/>
    </border>
    <border>
      <left style="thin">
        <color indexed="13"/>
      </left>
      <right/>
      <top style="thin">
        <color indexed="12"/>
      </top>
      <bottom/>
      <diagonal/>
    </border>
    <border>
      <left style="thin">
        <color indexed="13"/>
      </left>
      <right/>
      <top/>
      <bottom style="thin">
        <color indexed="13"/>
      </bottom>
      <diagonal/>
    </border>
    <border>
      <left/>
      <right/>
      <top/>
      <bottom style="thin">
        <color indexed="13"/>
      </bottom>
      <diagonal/>
    </border>
    <border>
      <left/>
      <right style="thin">
        <color indexed="13"/>
      </right>
      <top/>
      <bottom style="thin">
        <color indexed="13"/>
      </bottom>
      <diagonal/>
    </border>
    <border>
      <left/>
      <right/>
      <top style="thin">
        <color indexed="8"/>
      </top>
      <bottom style="thick">
        <color indexed="8"/>
      </bottom>
      <diagonal/>
    </border>
    <border>
      <left/>
      <right style="thick">
        <color indexed="8"/>
      </right>
      <top style="thin">
        <color indexed="8"/>
      </top>
      <bottom style="thick">
        <color indexed="8"/>
      </bottom>
      <diagonal/>
    </border>
    <border>
      <left style="thick">
        <color indexed="8"/>
      </left>
      <right/>
      <top style="thin">
        <color indexed="8"/>
      </top>
      <bottom style="thick">
        <color indexed="8"/>
      </bottom>
      <diagonal/>
    </border>
    <border>
      <left/>
      <right/>
      <top style="thin">
        <color indexed="8"/>
      </top>
      <bottom/>
      <diagonal/>
    </border>
    <border>
      <left/>
      <right style="thin">
        <color indexed="12"/>
      </right>
      <top style="thick">
        <color indexed="8"/>
      </top>
      <bottom style="thin">
        <color indexed="12"/>
      </bottom>
      <diagonal/>
    </border>
    <border>
      <left style="thin">
        <color indexed="12"/>
      </left>
      <right style="thin">
        <color indexed="12"/>
      </right>
      <top style="thick">
        <color indexed="8"/>
      </top>
      <bottom style="thin">
        <color indexed="12"/>
      </bottom>
      <diagonal/>
    </border>
    <border>
      <left style="thin">
        <color indexed="12"/>
      </left>
      <right style="thick">
        <color indexed="8"/>
      </right>
      <top style="thick">
        <color indexed="8"/>
      </top>
      <bottom style="thin">
        <color indexed="12"/>
      </bottom>
      <diagonal/>
    </border>
    <border>
      <left style="thick">
        <color indexed="8"/>
      </left>
      <right style="thin">
        <color indexed="12"/>
      </right>
      <top style="thick">
        <color indexed="8"/>
      </top>
      <bottom style="thin">
        <color indexed="12"/>
      </bottom>
      <diagonal/>
    </border>
    <border>
      <left style="thin">
        <color indexed="12"/>
      </left>
      <right style="thin">
        <color indexed="8"/>
      </right>
      <top style="thick">
        <color indexed="8"/>
      </top>
      <bottom style="thin">
        <color indexed="12"/>
      </bottom>
      <diagonal/>
    </border>
    <border>
      <left style="thin">
        <color indexed="8"/>
      </left>
      <right style="thin">
        <color indexed="8"/>
      </right>
      <top/>
      <bottom style="thin">
        <color indexed="12"/>
      </bottom>
      <diagonal/>
    </border>
    <border>
      <left style="thin">
        <color indexed="8"/>
      </left>
      <right style="thin">
        <color indexed="12"/>
      </right>
      <top style="thick">
        <color indexed="8"/>
      </top>
      <bottom style="thin">
        <color indexed="12"/>
      </bottom>
      <diagonal/>
    </border>
    <border>
      <left style="thick">
        <color indexed="8"/>
      </left>
      <right style="thick">
        <color indexed="8"/>
      </right>
      <top style="thick">
        <color indexed="8"/>
      </top>
      <bottom style="thick">
        <color indexed="12"/>
      </bottom>
      <diagonal/>
    </border>
    <border>
      <left style="thick">
        <color indexed="8"/>
      </left>
      <right style="thick">
        <color indexed="8"/>
      </right>
      <top/>
      <bottom/>
      <diagonal/>
    </border>
    <border>
      <left/>
      <right style="thin">
        <color indexed="12"/>
      </right>
      <top style="thin">
        <color indexed="12"/>
      </top>
      <bottom style="thin">
        <color indexed="12"/>
      </bottom>
      <diagonal/>
    </border>
    <border>
      <left style="thin">
        <color indexed="12"/>
      </left>
      <right style="thin">
        <color indexed="12"/>
      </right>
      <top style="thin">
        <color indexed="12"/>
      </top>
      <bottom style="thin">
        <color indexed="12"/>
      </bottom>
      <diagonal/>
    </border>
    <border>
      <left style="thin">
        <color indexed="12"/>
      </left>
      <right style="thick">
        <color indexed="8"/>
      </right>
      <top style="thin">
        <color indexed="12"/>
      </top>
      <bottom style="thin">
        <color indexed="12"/>
      </bottom>
      <diagonal/>
    </border>
    <border>
      <left style="thick">
        <color indexed="8"/>
      </left>
      <right/>
      <top style="thin">
        <color indexed="12"/>
      </top>
      <bottom/>
      <diagonal/>
    </border>
    <border>
      <left/>
      <right style="thick">
        <color indexed="8"/>
      </right>
      <top style="thin">
        <color indexed="12"/>
      </top>
      <bottom/>
      <diagonal/>
    </border>
    <border>
      <left style="thick">
        <color indexed="8"/>
      </left>
      <right style="thick">
        <color indexed="8"/>
      </right>
      <top style="thick">
        <color indexed="12"/>
      </top>
      <bottom style="thick">
        <color indexed="8"/>
      </bottom>
      <diagonal/>
    </border>
    <border>
      <left style="thick">
        <color indexed="8"/>
      </left>
      <right/>
      <top/>
      <bottom style="thick">
        <color indexed="12"/>
      </bottom>
      <diagonal/>
    </border>
    <border>
      <left/>
      <right/>
      <top/>
      <bottom style="thick">
        <color indexed="12"/>
      </bottom>
      <diagonal/>
    </border>
    <border>
      <left/>
      <right style="thin">
        <color indexed="12"/>
      </right>
      <top style="thin">
        <color indexed="12"/>
      </top>
      <bottom style="thick">
        <color indexed="12"/>
      </bottom>
      <diagonal/>
    </border>
    <border>
      <left style="thick">
        <color indexed="8"/>
      </left>
      <right style="thick">
        <color indexed="12"/>
      </right>
      <top style="thick">
        <color indexed="12"/>
      </top>
      <bottom style="thick">
        <color indexed="8"/>
      </bottom>
      <diagonal/>
    </border>
    <border>
      <left style="thick">
        <color indexed="12"/>
      </left>
      <right/>
      <top style="thick">
        <color indexed="12"/>
      </top>
      <bottom style="thick">
        <color indexed="8"/>
      </bottom>
      <diagonal/>
    </border>
    <border>
      <left/>
      <right/>
      <top style="thick">
        <color indexed="12"/>
      </top>
      <bottom style="thick">
        <color indexed="8"/>
      </bottom>
      <diagonal/>
    </border>
    <border>
      <left/>
      <right style="thin">
        <color indexed="12"/>
      </right>
      <top style="thick">
        <color indexed="12"/>
      </top>
      <bottom style="thick">
        <color indexed="8"/>
      </bottom>
      <diagonal/>
    </border>
    <border>
      <left style="thin">
        <color indexed="12"/>
      </left>
      <right style="thin">
        <color indexed="12"/>
      </right>
      <top style="thin">
        <color indexed="12"/>
      </top>
      <bottom style="thick">
        <color indexed="8"/>
      </bottom>
      <diagonal/>
    </border>
    <border>
      <left style="thin">
        <color indexed="12"/>
      </left>
      <right style="thick">
        <color indexed="8"/>
      </right>
      <top style="thin">
        <color indexed="12"/>
      </top>
      <bottom style="thick">
        <color indexed="8"/>
      </bottom>
      <diagonal/>
    </border>
    <border>
      <left style="thick">
        <color indexed="8"/>
      </left>
      <right style="thin">
        <color indexed="8"/>
      </right>
      <top style="thick">
        <color indexed="8"/>
      </top>
      <bottom style="thick">
        <color indexed="8"/>
      </bottom>
      <diagonal/>
    </border>
    <border>
      <left style="thin">
        <color indexed="8"/>
      </left>
      <right style="thin">
        <color indexed="8"/>
      </right>
      <top style="thick">
        <color indexed="8"/>
      </top>
      <bottom style="thick">
        <color indexed="8"/>
      </bottom>
      <diagonal/>
    </border>
    <border>
      <left style="thin">
        <color indexed="8"/>
      </left>
      <right style="thick">
        <color indexed="8"/>
      </right>
      <top style="thick">
        <color indexed="8"/>
      </top>
      <bottom style="thick">
        <color indexed="8"/>
      </bottom>
      <diagonal/>
    </border>
    <border>
      <left style="thick">
        <color indexed="8"/>
      </left>
      <right style="thick">
        <color indexed="8"/>
      </right>
      <top style="thick">
        <color indexed="8"/>
      </top>
      <bottom style="thin">
        <color indexed="8"/>
      </bottom>
      <diagonal/>
    </border>
    <border>
      <left style="thick">
        <color indexed="8"/>
      </left>
      <right style="thin">
        <color indexed="12"/>
      </right>
      <top style="thick">
        <color indexed="8"/>
      </top>
      <bottom style="thick">
        <color indexed="8"/>
      </bottom>
      <diagonal/>
    </border>
    <border>
      <left style="thin">
        <color indexed="12"/>
      </left>
      <right style="thin">
        <color indexed="12"/>
      </right>
      <top style="thick">
        <color indexed="8"/>
      </top>
      <bottom style="thick">
        <color indexed="8"/>
      </bottom>
      <diagonal/>
    </border>
    <border>
      <left style="thin">
        <color indexed="12"/>
      </left>
      <right/>
      <top style="thick">
        <color indexed="8"/>
      </top>
      <bottom style="thick">
        <color indexed="8"/>
      </bottom>
      <diagonal/>
    </border>
    <border>
      <left style="thick">
        <color indexed="8"/>
      </left>
      <right style="thick">
        <color indexed="8"/>
      </right>
      <top style="thin">
        <color indexed="8"/>
      </top>
      <bottom style="thin">
        <color indexed="8"/>
      </bottom>
      <diagonal/>
    </border>
    <border>
      <left/>
      <right style="thin">
        <color indexed="8"/>
      </right>
      <top style="thick">
        <color indexed="8"/>
      </top>
      <bottom style="thick">
        <color indexed="8"/>
      </bottom>
      <diagonal/>
    </border>
    <border>
      <left style="thin">
        <color indexed="8"/>
      </left>
      <right/>
      <top style="thick">
        <color indexed="8"/>
      </top>
      <bottom style="thick">
        <color indexed="8"/>
      </bottom>
      <diagonal/>
    </border>
    <border>
      <left style="thick">
        <color indexed="8"/>
      </left>
      <right style="thick">
        <color indexed="8"/>
      </right>
      <top style="thick">
        <color indexed="8"/>
      </top>
      <bottom style="thick">
        <color indexed="29"/>
      </bottom>
      <diagonal/>
    </border>
    <border>
      <left style="thick">
        <color indexed="8"/>
      </left>
      <right style="thick">
        <color indexed="8"/>
      </right>
      <top style="thick">
        <color indexed="29"/>
      </top>
      <bottom style="thick">
        <color indexed="29"/>
      </bottom>
      <diagonal/>
    </border>
    <border>
      <left style="thin">
        <color indexed="8"/>
      </left>
      <right style="thick">
        <color indexed="8"/>
      </right>
      <top style="thin">
        <color indexed="8"/>
      </top>
      <bottom style="thin">
        <color indexed="8"/>
      </bottom>
      <diagonal/>
    </border>
    <border>
      <left style="thick">
        <color indexed="8"/>
      </left>
      <right style="thick">
        <color indexed="8"/>
      </right>
      <top style="thick">
        <color indexed="29"/>
      </top>
      <bottom style="thick">
        <color indexed="8"/>
      </bottom>
      <diagonal/>
    </border>
    <border>
      <left style="thick">
        <color indexed="8"/>
      </left>
      <right style="thick">
        <color indexed="8"/>
      </right>
      <top/>
      <bottom style="thin">
        <color indexed="8"/>
      </bottom>
      <diagonal/>
    </border>
    <border>
      <left style="thick">
        <color indexed="8"/>
      </left>
      <right style="thick">
        <color indexed="8"/>
      </right>
      <top style="thin">
        <color indexed="8"/>
      </top>
      <bottom/>
      <diagonal/>
    </border>
    <border>
      <left style="thin">
        <color indexed="8"/>
      </left>
      <right style="thick">
        <color indexed="8"/>
      </right>
      <top style="thin">
        <color indexed="8"/>
      </top>
      <bottom style="thick">
        <color indexed="8"/>
      </bottom>
      <diagonal/>
    </border>
    <border>
      <left style="thin">
        <color indexed="8"/>
      </left>
      <right style="thick">
        <color indexed="8"/>
      </right>
      <top style="thick">
        <color indexed="8"/>
      </top>
      <bottom style="thin">
        <color indexed="8"/>
      </bottom>
      <diagonal/>
    </border>
    <border>
      <left style="thick">
        <color indexed="8"/>
      </left>
      <right/>
      <top/>
      <bottom style="thin">
        <color indexed="12"/>
      </bottom>
      <diagonal/>
    </border>
    <border>
      <left/>
      <right style="thick">
        <color indexed="12"/>
      </right>
      <top style="thick">
        <color indexed="8"/>
      </top>
      <bottom style="thick">
        <color indexed="8"/>
      </bottom>
      <diagonal/>
    </border>
    <border>
      <left style="thick">
        <color indexed="12"/>
      </left>
      <right style="thick">
        <color indexed="12"/>
      </right>
      <top style="thick">
        <color indexed="8"/>
      </top>
      <bottom/>
      <diagonal/>
    </border>
    <border>
      <left style="thick">
        <color indexed="12"/>
      </left>
      <right/>
      <top style="thin">
        <color indexed="12"/>
      </top>
      <bottom style="thin">
        <color indexed="12"/>
      </bottom>
      <diagonal/>
    </border>
    <border>
      <left/>
      <right/>
      <top style="thin">
        <color indexed="12"/>
      </top>
      <bottom style="thin">
        <color indexed="12"/>
      </bottom>
      <diagonal/>
    </border>
    <border>
      <left style="thin">
        <color indexed="12"/>
      </left>
      <right/>
      <top style="thin">
        <color indexed="12"/>
      </top>
      <bottom style="thin">
        <color indexed="12"/>
      </bottom>
      <diagonal/>
    </border>
    <border>
      <left style="thin">
        <color indexed="12"/>
      </left>
      <right style="thick">
        <color indexed="8"/>
      </right>
      <top/>
      <bottom style="thin">
        <color indexed="8"/>
      </bottom>
      <diagonal/>
    </border>
    <border>
      <left style="thick">
        <color indexed="8"/>
      </left>
      <right/>
      <top style="thin">
        <color indexed="12"/>
      </top>
      <bottom style="thick">
        <color indexed="8"/>
      </bottom>
      <diagonal/>
    </border>
    <border>
      <left/>
      <right/>
      <top style="thin">
        <color indexed="12"/>
      </top>
      <bottom style="thick">
        <color indexed="8"/>
      </bottom>
      <diagonal/>
    </border>
    <border>
      <left/>
      <right/>
      <top style="thin">
        <color indexed="12"/>
      </top>
      <bottom style="thin">
        <color indexed="8"/>
      </bottom>
      <diagonal/>
    </border>
    <border>
      <left style="thick">
        <color indexed="8"/>
      </left>
      <right style="thick">
        <color indexed="8"/>
      </right>
      <top style="thick">
        <color indexed="29"/>
      </top>
      <bottom style="thin">
        <color indexed="29"/>
      </bottom>
      <diagonal/>
    </border>
    <border>
      <left style="thick">
        <color indexed="8"/>
      </left>
      <right style="thick">
        <color indexed="8"/>
      </right>
      <top style="thin">
        <color indexed="29"/>
      </top>
      <bottom style="thick">
        <color indexed="29"/>
      </bottom>
      <diagonal/>
    </border>
    <border>
      <left style="thick">
        <color indexed="8"/>
      </left>
      <right style="thick">
        <color indexed="8"/>
      </right>
      <top style="thin">
        <color indexed="8"/>
      </top>
      <bottom style="thick">
        <color indexed="8"/>
      </bottom>
      <diagonal/>
    </border>
    <border>
      <left style="thick">
        <color indexed="8"/>
      </left>
      <right style="thick">
        <color indexed="8"/>
      </right>
      <top style="thick">
        <color indexed="29"/>
      </top>
      <bottom/>
      <diagonal/>
    </border>
    <border>
      <left style="thick">
        <color indexed="8"/>
      </left>
      <right style="thick">
        <color indexed="8"/>
      </right>
      <top style="thin">
        <color indexed="29"/>
      </top>
      <bottom/>
      <diagonal/>
    </border>
    <border>
      <left style="thin">
        <color indexed="13"/>
      </left>
      <right/>
      <top style="thick">
        <color indexed="8"/>
      </top>
      <bottom/>
      <diagonal/>
    </border>
    <border>
      <left style="thin">
        <color indexed="13"/>
      </left>
      <right/>
      <top style="thin">
        <color indexed="13"/>
      </top>
      <bottom/>
      <diagonal/>
    </border>
    <border>
      <left style="thin">
        <color indexed="13"/>
      </left>
      <right/>
      <top/>
      <bottom style="thick">
        <color indexed="8"/>
      </bottom>
      <diagonal/>
    </border>
    <border>
      <left style="thick">
        <color indexed="8"/>
      </left>
      <right style="medium">
        <color indexed="8"/>
      </right>
      <top style="thick">
        <color indexed="8"/>
      </top>
      <bottom style="thick">
        <color indexed="8"/>
      </bottom>
      <diagonal/>
    </border>
    <border>
      <left style="medium">
        <color indexed="8"/>
      </left>
      <right style="medium">
        <color indexed="8"/>
      </right>
      <top style="thick">
        <color indexed="8"/>
      </top>
      <bottom style="thick">
        <color indexed="8"/>
      </bottom>
      <diagonal/>
    </border>
    <border>
      <left style="medium">
        <color indexed="8"/>
      </left>
      <right style="thick">
        <color indexed="8"/>
      </right>
      <top style="thick">
        <color indexed="8"/>
      </top>
      <bottom style="thick">
        <color indexed="8"/>
      </bottom>
      <diagonal/>
    </border>
    <border>
      <left style="thick">
        <color indexed="8"/>
      </left>
      <right/>
      <top style="thick">
        <color indexed="8"/>
      </top>
      <bottom style="medium">
        <color indexed="8"/>
      </bottom>
      <diagonal/>
    </border>
    <border>
      <left/>
      <right/>
      <top style="thick">
        <color indexed="8"/>
      </top>
      <bottom style="medium">
        <color indexed="8"/>
      </bottom>
      <diagonal/>
    </border>
    <border>
      <left/>
      <right style="thick">
        <color indexed="8"/>
      </right>
      <top style="thick">
        <color indexed="8"/>
      </top>
      <bottom style="medium">
        <color indexed="8"/>
      </bottom>
      <diagonal/>
    </border>
    <border>
      <left style="thick">
        <color indexed="8"/>
      </left>
      <right style="medium">
        <color indexed="8"/>
      </right>
      <top style="medium">
        <color indexed="8"/>
      </top>
      <bottom style="medium">
        <color indexed="8"/>
      </bottom>
      <diagonal/>
    </border>
    <border>
      <left style="medium">
        <color indexed="8"/>
      </left>
      <right style="medium">
        <color indexed="8"/>
      </right>
      <top style="medium">
        <color indexed="8"/>
      </top>
      <bottom style="medium">
        <color indexed="8"/>
      </bottom>
      <diagonal/>
    </border>
    <border>
      <left style="medium">
        <color indexed="8"/>
      </left>
      <right style="thick">
        <color indexed="8"/>
      </right>
      <top style="medium">
        <color indexed="8"/>
      </top>
      <bottom style="medium">
        <color indexed="8"/>
      </bottom>
      <diagonal/>
    </border>
    <border>
      <left style="thick">
        <color indexed="8"/>
      </left>
      <right/>
      <top style="medium">
        <color indexed="8"/>
      </top>
      <bottom/>
      <diagonal/>
    </border>
    <border>
      <left/>
      <right/>
      <top style="medium">
        <color indexed="8"/>
      </top>
      <bottom/>
      <diagonal/>
    </border>
    <border>
      <left/>
      <right style="thick">
        <color indexed="8"/>
      </right>
      <top style="medium">
        <color indexed="8"/>
      </top>
      <bottom/>
      <diagonal/>
    </border>
    <border>
      <left style="thick">
        <color indexed="8"/>
      </left>
      <right/>
      <top/>
      <bottom style="medium">
        <color indexed="8"/>
      </bottom>
      <diagonal/>
    </border>
    <border>
      <left/>
      <right/>
      <top/>
      <bottom style="medium">
        <color indexed="8"/>
      </bottom>
      <diagonal/>
    </border>
    <border>
      <left/>
      <right style="thick">
        <color indexed="8"/>
      </right>
      <top/>
      <bottom style="medium">
        <color indexed="8"/>
      </bottom>
      <diagonal/>
    </border>
    <border>
      <left style="thick">
        <color indexed="8"/>
      </left>
      <right style="medium">
        <color indexed="8"/>
      </right>
      <top style="medium">
        <color indexed="8"/>
      </top>
      <bottom style="thick">
        <color indexed="8"/>
      </bottom>
      <diagonal/>
    </border>
    <border>
      <left style="medium">
        <color indexed="8"/>
      </left>
      <right style="medium">
        <color indexed="8"/>
      </right>
      <top style="medium">
        <color indexed="8"/>
      </top>
      <bottom style="thick">
        <color indexed="8"/>
      </bottom>
      <diagonal/>
    </border>
    <border>
      <left style="medium">
        <color indexed="8"/>
      </left>
      <right style="thick">
        <color indexed="8"/>
      </right>
      <top style="medium">
        <color indexed="8"/>
      </top>
      <bottom style="thick">
        <color indexed="8"/>
      </bottom>
      <diagonal/>
    </border>
  </borders>
  <cellStyleXfs count="2">
    <xf numFmtId="0" fontId="0" fillId="0" borderId="0" applyNumberFormat="0" applyFill="0" applyBorder="0" applyProtection="0"/>
    <xf numFmtId="0" fontId="35" fillId="0" borderId="0" applyNumberFormat="0" applyFill="0" applyBorder="0" applyAlignment="0" applyProtection="0"/>
  </cellStyleXfs>
  <cellXfs count="819">
    <xf numFmtId="0" fontId="0" fillId="0" borderId="0" xfId="0" applyFont="1" applyAlignment="1"/>
    <xf numFmtId="0" fontId="2" fillId="0" borderId="0" xfId="0" applyFont="1" applyAlignment="1">
      <alignment horizontal="left"/>
    </xf>
    <xf numFmtId="0" fontId="1" fillId="2" borderId="0" xfId="0" applyFont="1" applyFill="1" applyAlignment="1">
      <alignment horizontal="left"/>
    </xf>
    <xf numFmtId="0" fontId="1" fillId="3" borderId="0" xfId="0" applyFont="1" applyFill="1" applyAlignment="1">
      <alignment horizontal="left"/>
    </xf>
    <xf numFmtId="0" fontId="3" fillId="3" borderId="0" xfId="0" applyFont="1" applyFill="1" applyAlignment="1">
      <alignment horizontal="left"/>
    </xf>
    <xf numFmtId="0" fontId="0" fillId="0" borderId="0" xfId="0" applyNumberFormat="1" applyFont="1" applyAlignment="1"/>
    <xf numFmtId="0" fontId="0" fillId="4" borderId="1" xfId="0" applyFont="1" applyFill="1" applyBorder="1" applyAlignment="1"/>
    <xf numFmtId="0" fontId="0" fillId="4" borderId="2" xfId="0" applyFont="1" applyFill="1" applyBorder="1" applyAlignment="1"/>
    <xf numFmtId="0" fontId="0" fillId="4" borderId="4" xfId="0" applyFont="1" applyFill="1" applyBorder="1" applyAlignment="1"/>
    <xf numFmtId="0" fontId="0" fillId="4" borderId="5" xfId="0" applyFont="1" applyFill="1" applyBorder="1" applyAlignment="1"/>
    <xf numFmtId="0" fontId="0" fillId="4" borderId="6" xfId="0" applyFont="1" applyFill="1" applyBorder="1" applyAlignment="1"/>
    <xf numFmtId="0" fontId="0" fillId="4" borderId="7" xfId="0" applyFont="1" applyFill="1" applyBorder="1" applyAlignment="1"/>
    <xf numFmtId="0" fontId="0" fillId="4" borderId="8" xfId="0" applyFont="1" applyFill="1" applyBorder="1" applyAlignment="1"/>
    <xf numFmtId="0" fontId="0" fillId="4" borderId="9" xfId="0" applyFont="1" applyFill="1" applyBorder="1" applyAlignment="1"/>
    <xf numFmtId="0" fontId="0" fillId="4" borderId="10" xfId="0" applyFont="1" applyFill="1" applyBorder="1" applyAlignment="1"/>
    <xf numFmtId="0" fontId="5" fillId="4" borderId="8" xfId="0" applyFont="1" applyFill="1" applyBorder="1" applyAlignment="1"/>
    <xf numFmtId="0" fontId="6" fillId="4" borderId="11" xfId="0" applyFont="1" applyFill="1" applyBorder="1" applyAlignment="1"/>
    <xf numFmtId="0" fontId="5" fillId="4" borderId="11" xfId="0" applyFont="1" applyFill="1" applyBorder="1" applyAlignment="1"/>
    <xf numFmtId="0" fontId="5" fillId="4" borderId="12" xfId="0" applyFont="1" applyFill="1" applyBorder="1" applyAlignment="1"/>
    <xf numFmtId="0" fontId="0" fillId="4" borderId="11" xfId="0" applyFont="1" applyFill="1" applyBorder="1" applyAlignment="1"/>
    <xf numFmtId="0" fontId="5" fillId="4" borderId="13" xfId="0" applyFont="1" applyFill="1" applyBorder="1" applyAlignment="1"/>
    <xf numFmtId="0" fontId="0" fillId="4" borderId="15" xfId="0" applyFont="1" applyFill="1" applyBorder="1" applyAlignment="1"/>
    <xf numFmtId="0" fontId="0" fillId="4" borderId="13" xfId="0" applyFont="1" applyFill="1" applyBorder="1" applyAlignment="1"/>
    <xf numFmtId="0" fontId="0" fillId="4" borderId="14" xfId="0" applyFont="1" applyFill="1" applyBorder="1" applyAlignment="1"/>
    <xf numFmtId="49" fontId="6" fillId="4" borderId="14" xfId="0" applyNumberFormat="1" applyFont="1" applyFill="1" applyBorder="1" applyAlignment="1">
      <alignment horizontal="center" vertical="center"/>
    </xf>
    <xf numFmtId="49" fontId="8" fillId="4" borderId="14" xfId="0" applyNumberFormat="1" applyFont="1" applyFill="1" applyBorder="1" applyAlignment="1">
      <alignment vertical="center"/>
    </xf>
    <xf numFmtId="0" fontId="6" fillId="4" borderId="16" xfId="0" applyFont="1" applyFill="1" applyBorder="1" applyAlignment="1"/>
    <xf numFmtId="0" fontId="5" fillId="4" borderId="16" xfId="0" applyFont="1" applyFill="1" applyBorder="1" applyAlignment="1"/>
    <xf numFmtId="0" fontId="6" fillId="4" borderId="8" xfId="0" applyFont="1" applyFill="1" applyBorder="1" applyAlignment="1"/>
    <xf numFmtId="0" fontId="0" fillId="4" borderId="16" xfId="0" applyFont="1" applyFill="1" applyBorder="1" applyAlignment="1"/>
    <xf numFmtId="49" fontId="5" fillId="4" borderId="8" xfId="0" applyNumberFormat="1" applyFont="1" applyFill="1" applyBorder="1" applyAlignment="1">
      <alignment horizontal="left"/>
    </xf>
    <xf numFmtId="0" fontId="5" fillId="4" borderId="15" xfId="0" applyFont="1" applyFill="1" applyBorder="1" applyAlignment="1"/>
    <xf numFmtId="49" fontId="0" fillId="4" borderId="8" xfId="0" applyNumberFormat="1" applyFont="1" applyFill="1" applyBorder="1" applyAlignment="1"/>
    <xf numFmtId="49" fontId="5" fillId="4" borderId="14" xfId="0" applyNumberFormat="1" applyFont="1" applyFill="1" applyBorder="1" applyAlignment="1">
      <alignment horizontal="center" vertical="center"/>
    </xf>
    <xf numFmtId="0" fontId="5" fillId="4" borderId="14" xfId="0" applyFont="1" applyFill="1" applyBorder="1" applyAlignment="1">
      <alignment horizontal="center" vertical="center"/>
    </xf>
    <xf numFmtId="0" fontId="6" fillId="4" borderId="18" xfId="0" applyFont="1" applyFill="1" applyBorder="1" applyAlignment="1"/>
    <xf numFmtId="0" fontId="6" fillId="4" borderId="15" xfId="0" applyFont="1" applyFill="1" applyBorder="1" applyAlignment="1"/>
    <xf numFmtId="0" fontId="6" fillId="4" borderId="13" xfId="0" applyFont="1" applyFill="1" applyBorder="1" applyAlignment="1"/>
    <xf numFmtId="49" fontId="5" fillId="4" borderId="15" xfId="0" applyNumberFormat="1" applyFont="1" applyFill="1" applyBorder="1" applyAlignment="1">
      <alignment vertical="center"/>
    </xf>
    <xf numFmtId="49" fontId="5" fillId="4" borderId="13" xfId="0" applyNumberFormat="1" applyFont="1" applyFill="1" applyBorder="1" applyAlignment="1">
      <alignment vertical="center"/>
    </xf>
    <xf numFmtId="0" fontId="5" fillId="4" borderId="15" xfId="0" applyFont="1" applyFill="1" applyBorder="1" applyAlignment="1">
      <alignment vertical="center"/>
    </xf>
    <xf numFmtId="0" fontId="5" fillId="4" borderId="13" xfId="0" applyFont="1" applyFill="1" applyBorder="1" applyAlignment="1">
      <alignment vertical="center"/>
    </xf>
    <xf numFmtId="0" fontId="5" fillId="4" borderId="11" xfId="0" applyFont="1" applyFill="1" applyBorder="1" applyAlignment="1">
      <alignment horizontal="center" vertical="center"/>
    </xf>
    <xf numFmtId="0" fontId="5" fillId="4" borderId="16" xfId="0" applyFont="1" applyFill="1" applyBorder="1" applyAlignment="1">
      <alignment vertical="center"/>
    </xf>
    <xf numFmtId="0" fontId="5" fillId="4" borderId="8" xfId="0" applyFont="1" applyFill="1" applyBorder="1" applyAlignment="1">
      <alignment vertical="center"/>
    </xf>
    <xf numFmtId="0" fontId="5" fillId="4" borderId="16" xfId="0" applyFont="1" applyFill="1" applyBorder="1" applyAlignment="1">
      <alignment vertical="center" wrapText="1"/>
    </xf>
    <xf numFmtId="0" fontId="5" fillId="4" borderId="35" xfId="0" applyFont="1" applyFill="1" applyBorder="1" applyAlignment="1">
      <alignment vertical="center" wrapText="1"/>
    </xf>
    <xf numFmtId="0" fontId="0" fillId="4" borderId="36" xfId="0" applyFont="1" applyFill="1" applyBorder="1" applyAlignment="1"/>
    <xf numFmtId="0" fontId="5" fillId="4" borderId="11" xfId="0" applyFont="1" applyFill="1" applyBorder="1" applyAlignment="1">
      <alignment vertical="center"/>
    </xf>
    <xf numFmtId="0" fontId="5" fillId="4" borderId="11" xfId="0" applyFont="1" applyFill="1" applyBorder="1" applyAlignment="1">
      <alignment vertical="center" wrapText="1"/>
    </xf>
    <xf numFmtId="0" fontId="5" fillId="4" borderId="37" xfId="0" applyFont="1" applyFill="1" applyBorder="1" applyAlignment="1">
      <alignment vertical="center" wrapText="1"/>
    </xf>
    <xf numFmtId="49" fontId="6" fillId="5" borderId="17" xfId="0" applyNumberFormat="1" applyFont="1" applyFill="1" applyBorder="1" applyAlignment="1">
      <alignment horizontal="center"/>
    </xf>
    <xf numFmtId="49" fontId="6" fillId="5" borderId="18" xfId="0" applyNumberFormat="1" applyFont="1" applyFill="1" applyBorder="1" applyAlignment="1">
      <alignment horizontal="center"/>
    </xf>
    <xf numFmtId="0" fontId="0" fillId="4" borderId="38" xfId="0" applyFont="1" applyFill="1" applyBorder="1" applyAlignment="1"/>
    <xf numFmtId="0" fontId="0" fillId="4" borderId="39" xfId="0" applyFont="1" applyFill="1" applyBorder="1" applyAlignment="1"/>
    <xf numFmtId="0" fontId="0" fillId="4" borderId="40" xfId="0" applyFont="1" applyFill="1" applyBorder="1" applyAlignment="1"/>
    <xf numFmtId="0" fontId="0" fillId="4" borderId="41" xfId="0" applyFont="1" applyFill="1" applyBorder="1" applyAlignment="1"/>
    <xf numFmtId="0" fontId="0" fillId="4" borderId="42" xfId="0" applyFont="1" applyFill="1" applyBorder="1" applyAlignment="1"/>
    <xf numFmtId="0" fontId="0" fillId="4" borderId="43" xfId="0" applyFont="1" applyFill="1" applyBorder="1" applyAlignment="1"/>
    <xf numFmtId="0" fontId="0" fillId="4" borderId="44" xfId="0" applyFont="1" applyFill="1" applyBorder="1" applyAlignment="1"/>
    <xf numFmtId="0" fontId="0" fillId="0" borderId="0" xfId="0" applyNumberFormat="1" applyFont="1" applyAlignment="1"/>
    <xf numFmtId="0" fontId="0" fillId="7" borderId="14" xfId="0" applyFont="1" applyFill="1" applyBorder="1" applyAlignment="1"/>
    <xf numFmtId="0" fontId="5" fillId="7" borderId="17" xfId="0" applyFont="1" applyFill="1" applyBorder="1" applyAlignment="1">
      <alignment horizontal="left" vertical="center"/>
    </xf>
    <xf numFmtId="0" fontId="5" fillId="7" borderId="18" xfId="0" applyFont="1" applyFill="1" applyBorder="1" applyAlignment="1">
      <alignment horizontal="left" vertical="center"/>
    </xf>
    <xf numFmtId="0" fontId="12" fillId="7" borderId="18" xfId="0" applyFont="1" applyFill="1" applyBorder="1" applyAlignment="1">
      <alignment horizontal="left" vertical="center"/>
    </xf>
    <xf numFmtId="0" fontId="0" fillId="7" borderId="18" xfId="0" applyFont="1" applyFill="1" applyBorder="1" applyAlignment="1"/>
    <xf numFmtId="0" fontId="0" fillId="7" borderId="45" xfId="0" applyFont="1" applyFill="1" applyBorder="1" applyAlignment="1"/>
    <xf numFmtId="0" fontId="0" fillId="7" borderId="46" xfId="0" applyFont="1" applyFill="1" applyBorder="1" applyAlignment="1"/>
    <xf numFmtId="49" fontId="5" fillId="7" borderId="14" xfId="0" applyNumberFormat="1" applyFont="1" applyFill="1" applyBorder="1" applyAlignment="1">
      <alignment horizontal="left" vertical="center" wrapText="1"/>
    </xf>
    <xf numFmtId="0" fontId="0" fillId="7" borderId="47" xfId="0" applyFont="1" applyFill="1" applyBorder="1" applyAlignment="1"/>
    <xf numFmtId="0" fontId="13" fillId="7" borderId="48" xfId="0" applyFont="1" applyFill="1" applyBorder="1" applyAlignment="1"/>
    <xf numFmtId="0" fontId="0" fillId="7" borderId="20" xfId="0" applyFont="1" applyFill="1" applyBorder="1" applyAlignment="1"/>
    <xf numFmtId="0" fontId="5" fillId="4" borderId="49" xfId="0" applyFont="1" applyFill="1" applyBorder="1" applyAlignment="1">
      <alignment horizontal="center" vertical="center" wrapText="1"/>
    </xf>
    <xf numFmtId="0" fontId="0" fillId="4" borderId="50" xfId="0" applyFont="1" applyFill="1" applyBorder="1" applyAlignment="1"/>
    <xf numFmtId="0" fontId="0" fillId="4" borderId="51" xfId="0" applyFont="1" applyFill="1" applyBorder="1" applyAlignment="1"/>
    <xf numFmtId="0" fontId="0" fillId="4" borderId="52" xfId="0" applyFont="1" applyFill="1" applyBorder="1" applyAlignment="1"/>
    <xf numFmtId="0" fontId="0" fillId="4" borderId="53" xfId="0" applyFont="1" applyFill="1" applyBorder="1" applyAlignment="1"/>
    <xf numFmtId="0" fontId="13" fillId="7" borderId="54" xfId="0" applyFont="1" applyFill="1" applyBorder="1" applyAlignment="1"/>
    <xf numFmtId="0" fontId="0" fillId="4" borderId="55" xfId="0" applyFont="1" applyFill="1" applyBorder="1" applyAlignment="1"/>
    <xf numFmtId="0" fontId="15" fillId="7" borderId="56" xfId="0" applyFont="1" applyFill="1" applyBorder="1" applyAlignment="1">
      <alignment horizontal="center" vertical="center" wrapText="1"/>
    </xf>
    <xf numFmtId="0" fontId="13" fillId="7" borderId="57" xfId="0" applyFont="1" applyFill="1" applyBorder="1" applyAlignment="1"/>
    <xf numFmtId="0" fontId="0" fillId="7" borderId="57" xfId="0" applyFont="1" applyFill="1" applyBorder="1" applyAlignment="1"/>
    <xf numFmtId="0" fontId="5" fillId="4" borderId="58" xfId="0" applyFont="1" applyFill="1" applyBorder="1" applyAlignment="1">
      <alignment horizontal="center" vertical="center" wrapText="1"/>
    </xf>
    <xf numFmtId="0" fontId="0" fillId="4" borderId="59" xfId="0" applyFont="1" applyFill="1" applyBorder="1" applyAlignment="1"/>
    <xf numFmtId="0" fontId="17" fillId="4" borderId="59" xfId="0" applyFont="1" applyFill="1" applyBorder="1" applyAlignment="1"/>
    <xf numFmtId="0" fontId="18" fillId="4" borderId="59" xfId="0" applyFont="1" applyFill="1" applyBorder="1" applyAlignment="1"/>
    <xf numFmtId="0" fontId="19" fillId="4" borderId="59" xfId="0" applyFont="1" applyFill="1" applyBorder="1" applyAlignment="1">
      <alignment vertical="center"/>
    </xf>
    <xf numFmtId="0" fontId="19" fillId="4" borderId="60" xfId="0" applyFont="1" applyFill="1" applyBorder="1" applyAlignment="1">
      <alignment vertical="center"/>
    </xf>
    <xf numFmtId="0" fontId="19" fillId="4" borderId="61" xfId="0" applyFont="1" applyFill="1" applyBorder="1" applyAlignment="1">
      <alignment vertical="center"/>
    </xf>
    <xf numFmtId="0" fontId="19" fillId="4" borderId="2" xfId="0" applyFont="1" applyFill="1" applyBorder="1" applyAlignment="1">
      <alignment vertical="center"/>
    </xf>
    <xf numFmtId="0" fontId="13" fillId="7" borderId="2" xfId="0" applyFont="1" applyFill="1" applyBorder="1" applyAlignment="1"/>
    <xf numFmtId="0" fontId="13" fillId="4" borderId="2" xfId="0" applyFont="1" applyFill="1" applyBorder="1" applyAlignment="1"/>
    <xf numFmtId="0" fontId="13" fillId="4" borderId="62" xfId="0" applyFont="1" applyFill="1" applyBorder="1" applyAlignment="1"/>
    <xf numFmtId="0" fontId="15" fillId="7" borderId="63" xfId="0" applyFont="1" applyFill="1" applyBorder="1" applyAlignment="1">
      <alignment horizontal="center" vertical="center" wrapText="1"/>
    </xf>
    <xf numFmtId="0" fontId="13" fillId="4" borderId="61" xfId="0" applyFont="1" applyFill="1" applyBorder="1" applyAlignment="1"/>
    <xf numFmtId="49" fontId="18" fillId="4" borderId="59" xfId="0" applyNumberFormat="1" applyFont="1" applyFill="1" applyBorder="1" applyAlignment="1"/>
    <xf numFmtId="0" fontId="19" fillId="4" borderId="15" xfId="0" applyFont="1" applyFill="1" applyBorder="1" applyAlignment="1">
      <alignment vertical="center"/>
    </xf>
    <xf numFmtId="0" fontId="19" fillId="4" borderId="8" xfId="0" applyFont="1" applyFill="1" applyBorder="1" applyAlignment="1">
      <alignment vertical="center"/>
    </xf>
    <xf numFmtId="0" fontId="13" fillId="7" borderId="8" xfId="0" applyFont="1" applyFill="1" applyBorder="1" applyAlignment="1"/>
    <xf numFmtId="0" fontId="13" fillId="4" borderId="8" xfId="0" applyFont="1" applyFill="1" applyBorder="1" applyAlignment="1"/>
    <xf numFmtId="0" fontId="13" fillId="4" borderId="13" xfId="0" applyFont="1" applyFill="1" applyBorder="1" applyAlignment="1"/>
    <xf numFmtId="0" fontId="15" fillId="7" borderId="14" xfId="0" applyFont="1" applyFill="1" applyBorder="1" applyAlignment="1">
      <alignment horizontal="center" vertical="center" wrapText="1"/>
    </xf>
    <xf numFmtId="0" fontId="13" fillId="4" borderId="15" xfId="0" applyFont="1" applyFill="1" applyBorder="1" applyAlignment="1"/>
    <xf numFmtId="0" fontId="5" fillId="4" borderId="66" xfId="0" applyFont="1" applyFill="1" applyBorder="1" applyAlignment="1">
      <alignment horizontal="center" vertical="center" wrapText="1"/>
    </xf>
    <xf numFmtId="0" fontId="5" fillId="4" borderId="59" xfId="0" applyFont="1" applyFill="1" applyBorder="1" applyAlignment="1">
      <alignment horizontal="center" vertical="center"/>
    </xf>
    <xf numFmtId="0" fontId="0" fillId="7" borderId="23" xfId="0" applyFont="1" applyFill="1" applyBorder="1" applyAlignment="1"/>
    <xf numFmtId="49" fontId="5" fillId="4" borderId="67" xfId="0" applyNumberFormat="1" applyFont="1" applyFill="1" applyBorder="1" applyAlignment="1">
      <alignment vertical="center" wrapText="1"/>
    </xf>
    <xf numFmtId="0" fontId="5" fillId="4" borderId="68" xfId="0" applyFont="1" applyFill="1" applyBorder="1" applyAlignment="1">
      <alignment horizontal="left" vertical="center" wrapText="1"/>
    </xf>
    <xf numFmtId="0" fontId="5" fillId="4" borderId="69" xfId="0" applyFont="1" applyFill="1" applyBorder="1" applyAlignment="1">
      <alignment horizontal="left" vertical="center" wrapText="1"/>
    </xf>
    <xf numFmtId="0" fontId="5" fillId="4" borderId="70" xfId="0" applyFont="1" applyFill="1" applyBorder="1" applyAlignment="1">
      <alignment horizontal="left" vertical="center" wrapText="1"/>
    </xf>
    <xf numFmtId="49" fontId="20" fillId="4" borderId="71" xfId="0" applyNumberFormat="1" applyFont="1" applyFill="1" applyBorder="1" applyAlignment="1">
      <alignment vertical="center" wrapText="1"/>
    </xf>
    <xf numFmtId="49" fontId="20" fillId="4" borderId="71" xfId="0" applyNumberFormat="1" applyFont="1" applyFill="1" applyBorder="1" applyAlignment="1">
      <alignment horizontal="center" vertical="center" wrapText="1"/>
    </xf>
    <xf numFmtId="49" fontId="19" fillId="4" borderId="71" xfId="0" applyNumberFormat="1" applyFont="1" applyFill="1" applyBorder="1" applyAlignment="1">
      <alignment vertical="center"/>
    </xf>
    <xf numFmtId="49" fontId="20" fillId="4" borderId="72" xfId="0" applyNumberFormat="1" applyFont="1" applyFill="1" applyBorder="1" applyAlignment="1">
      <alignment vertical="center" wrapText="1"/>
    </xf>
    <xf numFmtId="0" fontId="19" fillId="4" borderId="24" xfId="0" applyFont="1" applyFill="1" applyBorder="1" applyAlignment="1">
      <alignment vertical="center"/>
    </xf>
    <xf numFmtId="0" fontId="17" fillId="4" borderId="11" xfId="0" applyFont="1" applyFill="1" applyBorder="1" applyAlignment="1">
      <alignment vertical="center"/>
    </xf>
    <xf numFmtId="0" fontId="19" fillId="4" borderId="11" xfId="0" applyFont="1" applyFill="1" applyBorder="1" applyAlignment="1">
      <alignment vertical="center"/>
    </xf>
    <xf numFmtId="0" fontId="13" fillId="7" borderId="11" xfId="0" applyFont="1" applyFill="1" applyBorder="1" applyAlignment="1"/>
    <xf numFmtId="0" fontId="13" fillId="4" borderId="11" xfId="0" applyFont="1" applyFill="1" applyBorder="1" applyAlignment="1"/>
    <xf numFmtId="0" fontId="13" fillId="4" borderId="25" xfId="0" applyFont="1" applyFill="1" applyBorder="1" applyAlignment="1"/>
    <xf numFmtId="0" fontId="13" fillId="4" borderId="24" xfId="0" applyFont="1" applyFill="1" applyBorder="1" applyAlignment="1"/>
    <xf numFmtId="0" fontId="5" fillId="7" borderId="14" xfId="0" applyFont="1" applyFill="1" applyBorder="1" applyAlignment="1">
      <alignment vertical="center" wrapText="1"/>
    </xf>
    <xf numFmtId="0" fontId="5" fillId="7" borderId="17" xfId="0" applyFont="1" applyFill="1" applyBorder="1" applyAlignment="1">
      <alignment horizontal="left" vertical="center" wrapText="1"/>
    </xf>
    <xf numFmtId="0" fontId="5" fillId="7" borderId="18" xfId="0" applyFont="1" applyFill="1" applyBorder="1" applyAlignment="1">
      <alignment horizontal="left" vertical="center" wrapText="1"/>
    </xf>
    <xf numFmtId="49" fontId="20" fillId="7" borderId="18" xfId="0" applyNumberFormat="1" applyFont="1" applyFill="1" applyBorder="1" applyAlignment="1">
      <alignment vertical="center" wrapText="1"/>
    </xf>
    <xf numFmtId="49" fontId="20" fillId="7" borderId="18" xfId="0" applyNumberFormat="1" applyFont="1" applyFill="1" applyBorder="1" applyAlignment="1">
      <alignment horizontal="center" vertical="center" wrapText="1"/>
    </xf>
    <xf numFmtId="49" fontId="20" fillId="7" borderId="18" xfId="0" applyNumberFormat="1" applyFont="1" applyFill="1" applyBorder="1" applyAlignment="1">
      <alignment vertical="center"/>
    </xf>
    <xf numFmtId="49" fontId="20" fillId="7" borderId="19" xfId="0" applyNumberFormat="1" applyFont="1" applyFill="1" applyBorder="1" applyAlignment="1">
      <alignment vertical="center" wrapText="1"/>
    </xf>
    <xf numFmtId="49" fontId="20" fillId="7" borderId="14" xfId="0" applyNumberFormat="1" applyFont="1" applyFill="1" applyBorder="1" applyAlignment="1">
      <alignment vertical="center" wrapText="1"/>
    </xf>
    <xf numFmtId="49" fontId="19" fillId="8" borderId="14" xfId="0" applyNumberFormat="1" applyFont="1" applyFill="1" applyBorder="1" applyAlignment="1">
      <alignment vertical="center"/>
    </xf>
    <xf numFmtId="0" fontId="5" fillId="8" borderId="14" xfId="0" applyFont="1" applyFill="1" applyBorder="1" applyAlignment="1">
      <alignment horizontal="left" vertical="center"/>
    </xf>
    <xf numFmtId="49" fontId="19" fillId="8" borderId="17" xfId="0" applyNumberFormat="1" applyFont="1" applyFill="1" applyBorder="1" applyAlignment="1">
      <alignment horizontal="left" vertical="center"/>
    </xf>
    <xf numFmtId="0" fontId="5" fillId="8" borderId="19" xfId="0" applyFont="1" applyFill="1" applyBorder="1" applyAlignment="1">
      <alignment horizontal="left" vertical="center"/>
    </xf>
    <xf numFmtId="0" fontId="0" fillId="4" borderId="74" xfId="0" applyFont="1" applyFill="1" applyBorder="1" applyAlignment="1"/>
    <xf numFmtId="0" fontId="19" fillId="8" borderId="17" xfId="0" applyFont="1" applyFill="1" applyBorder="1" applyAlignment="1">
      <alignment vertical="center"/>
    </xf>
    <xf numFmtId="0" fontId="19" fillId="8" borderId="18" xfId="0" applyFont="1" applyFill="1" applyBorder="1" applyAlignment="1">
      <alignment vertical="center"/>
    </xf>
    <xf numFmtId="0" fontId="13" fillId="7" borderId="18" xfId="0" applyFont="1" applyFill="1" applyBorder="1" applyAlignment="1"/>
    <xf numFmtId="0" fontId="13" fillId="8" borderId="18" xfId="0" applyFont="1" applyFill="1" applyBorder="1" applyAlignment="1"/>
    <xf numFmtId="0" fontId="13" fillId="8" borderId="19" xfId="0" applyFont="1" applyFill="1" applyBorder="1" applyAlignment="1"/>
    <xf numFmtId="0" fontId="13" fillId="8" borderId="17" xfId="0" applyFont="1" applyFill="1" applyBorder="1" applyAlignment="1"/>
    <xf numFmtId="0" fontId="5" fillId="7" borderId="14" xfId="0" applyFont="1" applyFill="1" applyBorder="1" applyAlignment="1">
      <alignment vertical="center"/>
    </xf>
    <xf numFmtId="0" fontId="5" fillId="7" borderId="18" xfId="0" applyFont="1" applyFill="1" applyBorder="1" applyAlignment="1">
      <alignment vertical="center"/>
    </xf>
    <xf numFmtId="0" fontId="5" fillId="7" borderId="19" xfId="0" applyFont="1" applyFill="1" applyBorder="1" applyAlignment="1">
      <alignment vertical="center"/>
    </xf>
    <xf numFmtId="0" fontId="5" fillId="7" borderId="76" xfId="0" applyFont="1" applyFill="1" applyBorder="1" applyAlignment="1">
      <alignment vertical="center"/>
    </xf>
    <xf numFmtId="0" fontId="5" fillId="7" borderId="57" xfId="0" applyFont="1" applyFill="1" applyBorder="1" applyAlignment="1">
      <alignment vertical="center"/>
    </xf>
    <xf numFmtId="0" fontId="5" fillId="4" borderId="77" xfId="0" applyFont="1" applyFill="1" applyBorder="1" applyAlignment="1">
      <alignment horizontal="left" vertical="center"/>
    </xf>
    <xf numFmtId="0" fontId="0" fillId="4" borderId="78" xfId="0" applyFont="1" applyFill="1" applyBorder="1" applyAlignment="1">
      <alignment vertical="center"/>
    </xf>
    <xf numFmtId="0" fontId="5" fillId="4" borderId="79" xfId="0" applyFont="1" applyFill="1" applyBorder="1" applyAlignment="1">
      <alignment horizontal="left" vertical="center"/>
    </xf>
    <xf numFmtId="0" fontId="5" fillId="4" borderId="18" xfId="0" applyFont="1" applyFill="1" applyBorder="1" applyAlignment="1">
      <alignment horizontal="left" vertical="center"/>
    </xf>
    <xf numFmtId="0" fontId="0" fillId="4" borderId="18" xfId="0" applyFont="1" applyFill="1" applyBorder="1" applyAlignment="1"/>
    <xf numFmtId="49" fontId="5" fillId="7" borderId="19" xfId="0" applyNumberFormat="1" applyFont="1" applyFill="1" applyBorder="1" applyAlignment="1">
      <alignment horizontal="left" vertical="center" wrapText="1"/>
    </xf>
    <xf numFmtId="49" fontId="15" fillId="5" borderId="14" xfId="0" applyNumberFormat="1" applyFont="1" applyFill="1" applyBorder="1" applyAlignment="1">
      <alignment horizontal="center" vertical="center" wrapText="1"/>
    </xf>
    <xf numFmtId="0" fontId="12" fillId="7" borderId="80" xfId="0" applyFont="1" applyFill="1" applyBorder="1" applyAlignment="1"/>
    <xf numFmtId="0" fontId="15" fillId="7" borderId="14" xfId="0" applyFont="1" applyFill="1" applyBorder="1" applyAlignment="1">
      <alignment horizontal="center" vertical="top" wrapText="1"/>
    </xf>
    <xf numFmtId="49" fontId="19" fillId="4" borderId="18" xfId="0" applyNumberFormat="1" applyFont="1" applyFill="1" applyBorder="1" applyAlignment="1">
      <alignment horizontal="center" vertical="center"/>
    </xf>
    <xf numFmtId="0" fontId="15" fillId="4" borderId="17" xfId="0" applyFont="1" applyFill="1" applyBorder="1" applyAlignment="1">
      <alignment vertical="center"/>
    </xf>
    <xf numFmtId="0" fontId="15" fillId="4" borderId="18" xfId="0" applyFont="1" applyFill="1" applyBorder="1" applyAlignment="1">
      <alignment vertical="center"/>
    </xf>
    <xf numFmtId="49" fontId="19" fillId="4" borderId="18" xfId="0" applyNumberFormat="1" applyFont="1" applyFill="1" applyBorder="1" applyAlignment="1">
      <alignment vertical="center"/>
    </xf>
    <xf numFmtId="1" fontId="19" fillId="4" borderId="18" xfId="0" applyNumberFormat="1" applyFont="1" applyFill="1" applyBorder="1" applyAlignment="1">
      <alignment vertical="center"/>
    </xf>
    <xf numFmtId="1" fontId="19" fillId="4" borderId="19" xfId="0" applyNumberFormat="1" applyFont="1" applyFill="1" applyBorder="1" applyAlignment="1">
      <alignment vertical="center"/>
    </xf>
    <xf numFmtId="49" fontId="5" fillId="5" borderId="21" xfId="0" applyNumberFormat="1" applyFont="1" applyFill="1" applyBorder="1" applyAlignment="1">
      <alignment horizontal="left" vertical="center"/>
    </xf>
    <xf numFmtId="49" fontId="5" fillId="5" borderId="16" xfId="0" applyNumberFormat="1" applyFont="1" applyFill="1" applyBorder="1" applyAlignment="1">
      <alignment horizontal="left" vertical="center"/>
    </xf>
    <xf numFmtId="0" fontId="22" fillId="5" borderId="16" xfId="0" applyFont="1" applyFill="1" applyBorder="1" applyAlignment="1">
      <alignment horizontal="left" vertical="center"/>
    </xf>
    <xf numFmtId="0" fontId="23" fillId="5" borderId="16" xfId="0" applyFont="1" applyFill="1" applyBorder="1" applyAlignment="1">
      <alignment vertical="center"/>
    </xf>
    <xf numFmtId="0" fontId="23" fillId="5" borderId="22" xfId="0" applyFont="1" applyFill="1" applyBorder="1" applyAlignment="1">
      <alignment vertical="center"/>
    </xf>
    <xf numFmtId="0" fontId="19" fillId="5" borderId="17" xfId="0" applyFont="1" applyFill="1" applyBorder="1" applyAlignment="1">
      <alignment horizontal="left" vertical="center"/>
    </xf>
    <xf numFmtId="0" fontId="16" fillId="5" borderId="18" xfId="0" applyFont="1" applyFill="1" applyBorder="1" applyAlignment="1">
      <alignment vertical="center"/>
    </xf>
    <xf numFmtId="0" fontId="0" fillId="5" borderId="18" xfId="0" applyFont="1" applyFill="1" applyBorder="1" applyAlignment="1"/>
    <xf numFmtId="49" fontId="19" fillId="5" borderId="18" xfId="0" applyNumberFormat="1" applyFont="1" applyFill="1" applyBorder="1" applyAlignment="1">
      <alignment vertical="center"/>
    </xf>
    <xf numFmtId="0" fontId="5" fillId="5" borderId="18" xfId="0" applyFont="1" applyFill="1" applyBorder="1" applyAlignment="1">
      <alignment vertical="center"/>
    </xf>
    <xf numFmtId="0" fontId="5" fillId="5" borderId="19" xfId="0" applyFont="1" applyFill="1" applyBorder="1" applyAlignment="1">
      <alignment vertical="center"/>
    </xf>
    <xf numFmtId="0" fontId="15" fillId="5" borderId="14" xfId="0" applyFont="1" applyFill="1" applyBorder="1" applyAlignment="1">
      <alignment horizontal="center" vertical="center" wrapText="1"/>
    </xf>
    <xf numFmtId="0" fontId="5" fillId="5" borderId="24" xfId="0" applyFont="1" applyFill="1" applyBorder="1" applyAlignment="1">
      <alignment horizontal="left" vertical="center"/>
    </xf>
    <xf numFmtId="0" fontId="5" fillId="5" borderId="11" xfId="0" applyFont="1" applyFill="1" applyBorder="1" applyAlignment="1">
      <alignment horizontal="left" vertical="center"/>
    </xf>
    <xf numFmtId="0" fontId="22" fillId="5" borderId="11" xfId="0" applyFont="1" applyFill="1" applyBorder="1" applyAlignment="1">
      <alignment horizontal="left" vertical="center"/>
    </xf>
    <xf numFmtId="0" fontId="23" fillId="5" borderId="11" xfId="0" applyFont="1" applyFill="1" applyBorder="1" applyAlignment="1">
      <alignment vertical="center"/>
    </xf>
    <xf numFmtId="0" fontId="23" fillId="5" borderId="25" xfId="0" applyFont="1" applyFill="1" applyBorder="1" applyAlignment="1">
      <alignment vertical="center"/>
    </xf>
    <xf numFmtId="49" fontId="5" fillId="5" borderId="81" xfId="0" applyNumberFormat="1" applyFont="1" applyFill="1" applyBorder="1" applyAlignment="1">
      <alignment vertical="center"/>
    </xf>
    <xf numFmtId="0" fontId="0" fillId="5" borderId="74" xfId="0" applyFont="1" applyFill="1" applyBorder="1" applyAlignment="1"/>
    <xf numFmtId="0" fontId="16" fillId="5" borderId="82" xfId="0" applyFont="1" applyFill="1" applyBorder="1" applyAlignment="1">
      <alignment vertical="center"/>
    </xf>
    <xf numFmtId="49" fontId="5" fillId="9" borderId="14" xfId="0" applyNumberFormat="1" applyFont="1" applyFill="1" applyBorder="1" applyAlignment="1">
      <alignment vertical="center"/>
    </xf>
    <xf numFmtId="49" fontId="5" fillId="9" borderId="17" xfId="0" applyNumberFormat="1" applyFont="1" applyFill="1" applyBorder="1" applyAlignment="1">
      <alignment horizontal="left" vertical="center"/>
    </xf>
    <xf numFmtId="0" fontId="5" fillId="9" borderId="19" xfId="0" applyFont="1" applyFill="1" applyBorder="1" applyAlignment="1">
      <alignment horizontal="left" vertical="center"/>
    </xf>
    <xf numFmtId="49" fontId="5" fillId="9" borderId="14" xfId="0" applyNumberFormat="1" applyFont="1" applyFill="1" applyBorder="1" applyAlignment="1">
      <alignment horizontal="center" vertical="center" wrapText="1"/>
    </xf>
    <xf numFmtId="49" fontId="5" fillId="10" borderId="14" xfId="0" applyNumberFormat="1" applyFont="1" applyFill="1" applyBorder="1" applyAlignment="1">
      <alignment horizontal="center" vertical="center" wrapText="1"/>
    </xf>
    <xf numFmtId="49" fontId="5" fillId="11" borderId="14" xfId="0" applyNumberFormat="1" applyFont="1" applyFill="1" applyBorder="1" applyAlignment="1">
      <alignment horizontal="center" vertical="center" wrapText="1"/>
    </xf>
    <xf numFmtId="49" fontId="5" fillId="12" borderId="14" xfId="0" applyNumberFormat="1" applyFont="1" applyFill="1" applyBorder="1" applyAlignment="1">
      <alignment horizontal="center" vertical="center" wrapText="1"/>
    </xf>
    <xf numFmtId="49" fontId="5" fillId="13" borderId="14" xfId="0" applyNumberFormat="1" applyFont="1" applyFill="1" applyBorder="1" applyAlignment="1">
      <alignment horizontal="center" vertical="center" wrapText="1"/>
    </xf>
    <xf numFmtId="49" fontId="5" fillId="14" borderId="14" xfId="0" applyNumberFormat="1" applyFont="1" applyFill="1" applyBorder="1" applyAlignment="1">
      <alignment horizontal="center" vertical="center" wrapText="1"/>
    </xf>
    <xf numFmtId="49" fontId="5" fillId="15" borderId="14" xfId="0" applyNumberFormat="1" applyFont="1" applyFill="1" applyBorder="1" applyAlignment="1">
      <alignment horizontal="center" vertical="center" wrapText="1"/>
    </xf>
    <xf numFmtId="49" fontId="5" fillId="4" borderId="14" xfId="0" applyNumberFormat="1" applyFont="1" applyFill="1" applyBorder="1" applyAlignment="1">
      <alignment horizontal="center" vertical="center" wrapText="1"/>
    </xf>
    <xf numFmtId="49" fontId="5" fillId="16" borderId="14" xfId="0" applyNumberFormat="1" applyFont="1" applyFill="1" applyBorder="1" applyAlignment="1">
      <alignment horizontal="center" vertical="center" wrapText="1"/>
    </xf>
    <xf numFmtId="49" fontId="5" fillId="17" borderId="14" xfId="0" applyNumberFormat="1" applyFont="1" applyFill="1" applyBorder="1" applyAlignment="1">
      <alignment horizontal="center" vertical="center" wrapText="1"/>
    </xf>
    <xf numFmtId="49" fontId="25" fillId="7" borderId="83" xfId="0" applyNumberFormat="1" applyFont="1" applyFill="1" applyBorder="1" applyAlignment="1">
      <alignment horizontal="center" vertical="center" wrapText="1"/>
    </xf>
    <xf numFmtId="49" fontId="5" fillId="18" borderId="14" xfId="0" applyNumberFormat="1" applyFont="1" applyFill="1" applyBorder="1" applyAlignment="1">
      <alignment horizontal="center" vertical="center" wrapText="1"/>
    </xf>
    <xf numFmtId="49" fontId="5" fillId="19" borderId="14" xfId="0" applyNumberFormat="1" applyFont="1" applyFill="1" applyBorder="1" applyAlignment="1">
      <alignment horizontal="center" vertical="center" wrapText="1"/>
    </xf>
    <xf numFmtId="49" fontId="5" fillId="20" borderId="14" xfId="0" applyNumberFormat="1" applyFont="1" applyFill="1" applyBorder="1" applyAlignment="1">
      <alignment horizontal="center" vertical="center" wrapText="1"/>
    </xf>
    <xf numFmtId="49" fontId="5" fillId="4" borderId="14" xfId="0" applyNumberFormat="1" applyFont="1" applyFill="1" applyBorder="1" applyAlignment="1">
      <alignment vertical="center"/>
    </xf>
    <xf numFmtId="49" fontId="5" fillId="4" borderId="14" xfId="0" applyNumberFormat="1" applyFont="1" applyFill="1" applyBorder="1" applyAlignment="1">
      <alignment horizontal="left" vertical="center"/>
    </xf>
    <xf numFmtId="49" fontId="9" fillId="4" borderId="14" xfId="0" applyNumberFormat="1" applyFont="1" applyFill="1" applyBorder="1" applyAlignment="1">
      <alignment horizontal="left" vertical="center"/>
    </xf>
    <xf numFmtId="0" fontId="5" fillId="4" borderId="14" xfId="0" applyFont="1" applyFill="1" applyBorder="1" applyAlignment="1">
      <alignment horizontal="left" vertical="center"/>
    </xf>
    <xf numFmtId="167" fontId="5" fillId="4" borderId="14" xfId="0" applyNumberFormat="1" applyFont="1" applyFill="1" applyBorder="1" applyAlignment="1">
      <alignment horizontal="center" vertical="center" wrapText="1"/>
    </xf>
    <xf numFmtId="164" fontId="5" fillId="4" borderId="14" xfId="0" applyNumberFormat="1" applyFont="1" applyFill="1" applyBorder="1" applyAlignment="1">
      <alignment horizontal="center" vertical="center" wrapText="1"/>
    </xf>
    <xf numFmtId="1" fontId="5" fillId="10" borderId="14" xfId="0" applyNumberFormat="1" applyFont="1" applyFill="1" applyBorder="1" applyAlignment="1">
      <alignment horizontal="center" vertical="center"/>
    </xf>
    <xf numFmtId="1" fontId="5" fillId="11" borderId="14" xfId="0" applyNumberFormat="1" applyFont="1" applyFill="1" applyBorder="1" applyAlignment="1">
      <alignment horizontal="center" vertical="center"/>
    </xf>
    <xf numFmtId="1" fontId="5" fillId="12" borderId="14" xfId="0" applyNumberFormat="1" applyFont="1" applyFill="1" applyBorder="1" applyAlignment="1">
      <alignment horizontal="center" vertical="center"/>
    </xf>
    <xf numFmtId="1" fontId="5" fillId="13" borderId="14" xfId="0" applyNumberFormat="1" applyFont="1" applyFill="1" applyBorder="1" applyAlignment="1">
      <alignment horizontal="center" vertical="center"/>
    </xf>
    <xf numFmtId="1" fontId="5" fillId="14" borderId="14" xfId="0" applyNumberFormat="1" applyFont="1" applyFill="1" applyBorder="1" applyAlignment="1">
      <alignment horizontal="center" vertical="center"/>
    </xf>
    <xf numFmtId="1" fontId="5" fillId="15" borderId="14" xfId="0" applyNumberFormat="1" applyFont="1" applyFill="1" applyBorder="1" applyAlignment="1">
      <alignment horizontal="center" vertical="center"/>
    </xf>
    <xf numFmtId="1" fontId="5" fillId="4" borderId="14" xfId="0" applyNumberFormat="1" applyFont="1" applyFill="1" applyBorder="1" applyAlignment="1">
      <alignment horizontal="center" vertical="center"/>
    </xf>
    <xf numFmtId="1" fontId="5" fillId="16" borderId="14" xfId="0" applyNumberFormat="1" applyFont="1" applyFill="1" applyBorder="1" applyAlignment="1">
      <alignment horizontal="center" vertical="center"/>
    </xf>
    <xf numFmtId="1" fontId="5" fillId="17" borderId="14" xfId="0" applyNumberFormat="1" applyFont="1" applyFill="1" applyBorder="1" applyAlignment="1">
      <alignment horizontal="center" vertical="center"/>
    </xf>
    <xf numFmtId="1" fontId="25" fillId="7" borderId="84" xfId="0" applyNumberFormat="1" applyFont="1" applyFill="1" applyBorder="1" applyAlignment="1">
      <alignment horizontal="center" vertical="center"/>
    </xf>
    <xf numFmtId="1" fontId="5" fillId="18" borderId="14" xfId="0" applyNumberFormat="1" applyFont="1" applyFill="1" applyBorder="1" applyAlignment="1">
      <alignment horizontal="center" vertical="center"/>
    </xf>
    <xf numFmtId="1" fontId="5" fillId="19" borderId="14" xfId="0" applyNumberFormat="1" applyFont="1" applyFill="1" applyBorder="1" applyAlignment="1">
      <alignment horizontal="center" vertical="center"/>
    </xf>
    <xf numFmtId="1" fontId="5" fillId="20" borderId="14" xfId="0" applyNumberFormat="1" applyFont="1" applyFill="1" applyBorder="1" applyAlignment="1">
      <alignment horizontal="center" vertical="center"/>
    </xf>
    <xf numFmtId="1" fontId="5" fillId="21" borderId="17" xfId="0" applyNumberFormat="1" applyFont="1" applyFill="1" applyBorder="1" applyAlignment="1">
      <alignment horizontal="center" vertical="center"/>
    </xf>
    <xf numFmtId="1" fontId="5" fillId="21" borderId="18" xfId="0" applyNumberFormat="1" applyFont="1" applyFill="1" applyBorder="1" applyAlignment="1">
      <alignment horizontal="center" vertical="center"/>
    </xf>
    <xf numFmtId="1" fontId="5" fillId="21" borderId="19" xfId="0" applyNumberFormat="1" applyFont="1" applyFill="1" applyBorder="1" applyAlignment="1">
      <alignment horizontal="center" vertical="center"/>
    </xf>
    <xf numFmtId="1" fontId="12" fillId="7" borderId="14" xfId="0" applyNumberFormat="1" applyFont="1" applyFill="1" applyBorder="1" applyAlignment="1">
      <alignment horizontal="center"/>
    </xf>
    <xf numFmtId="1" fontId="15" fillId="5" borderId="14" xfId="0" applyNumberFormat="1" applyFont="1" applyFill="1" applyBorder="1" applyAlignment="1">
      <alignment horizontal="center" vertical="center"/>
    </xf>
    <xf numFmtId="168" fontId="15" fillId="4" borderId="14" xfId="0" applyNumberFormat="1" applyFont="1" applyFill="1" applyBorder="1" applyAlignment="1">
      <alignment horizontal="center" vertical="center"/>
    </xf>
    <xf numFmtId="169" fontId="15" fillId="4" borderId="14" xfId="0" applyNumberFormat="1" applyFont="1" applyFill="1" applyBorder="1" applyAlignment="1">
      <alignment horizontal="center" vertical="center" wrapText="1"/>
    </xf>
    <xf numFmtId="169" fontId="15" fillId="4" borderId="14" xfId="0" applyNumberFormat="1" applyFont="1" applyFill="1" applyBorder="1" applyAlignment="1">
      <alignment horizontal="center" vertical="center"/>
    </xf>
    <xf numFmtId="165" fontId="15" fillId="4" borderId="14" xfId="0" applyNumberFormat="1" applyFont="1" applyFill="1" applyBorder="1" applyAlignment="1">
      <alignment horizontal="center" vertical="center"/>
    </xf>
    <xf numFmtId="168" fontId="13" fillId="7" borderId="14" xfId="0" applyNumberFormat="1" applyFont="1" applyFill="1" applyBorder="1" applyAlignment="1"/>
    <xf numFmtId="1" fontId="15" fillId="4" borderId="14" xfId="0" applyNumberFormat="1" applyFont="1" applyFill="1" applyBorder="1" applyAlignment="1">
      <alignment horizontal="center" vertical="center"/>
    </xf>
    <xf numFmtId="1" fontId="15" fillId="4" borderId="14" xfId="0" applyNumberFormat="1" applyFont="1" applyFill="1" applyBorder="1" applyAlignment="1">
      <alignment vertical="center"/>
    </xf>
    <xf numFmtId="1" fontId="13" fillId="7" borderId="14" xfId="0" applyNumberFormat="1" applyFont="1" applyFill="1" applyBorder="1" applyAlignment="1"/>
    <xf numFmtId="49" fontId="26" fillId="4" borderId="14" xfId="0" applyNumberFormat="1" applyFont="1" applyFill="1" applyBorder="1" applyAlignment="1">
      <alignment horizontal="left" vertical="center" wrapText="1"/>
    </xf>
    <xf numFmtId="49" fontId="5" fillId="4" borderId="14" xfId="0" applyNumberFormat="1" applyFont="1" applyFill="1" applyBorder="1" applyAlignment="1">
      <alignment horizontal="left" vertical="center" wrapText="1"/>
    </xf>
    <xf numFmtId="168" fontId="15" fillId="4" borderId="73" xfId="0" applyNumberFormat="1" applyFont="1" applyFill="1" applyBorder="1" applyAlignment="1">
      <alignment horizontal="center" vertical="center"/>
    </xf>
    <xf numFmtId="0" fontId="12" fillId="7" borderId="85" xfId="0" applyFont="1" applyFill="1" applyBorder="1" applyAlignment="1"/>
    <xf numFmtId="0" fontId="15" fillId="4" borderId="14" xfId="0" applyFont="1" applyFill="1" applyBorder="1" applyAlignment="1">
      <alignment horizontal="center" vertical="center"/>
    </xf>
    <xf numFmtId="49" fontId="26" fillId="4" borderId="14" xfId="0" applyNumberFormat="1" applyFont="1" applyFill="1" applyBorder="1" applyAlignment="1">
      <alignment horizontal="left" vertical="center"/>
    </xf>
    <xf numFmtId="0" fontId="15" fillId="4" borderId="14" xfId="0" applyFont="1" applyFill="1" applyBorder="1" applyAlignment="1"/>
    <xf numFmtId="0" fontId="15" fillId="4" borderId="14" xfId="0" applyNumberFormat="1" applyFont="1" applyFill="1" applyBorder="1" applyAlignment="1"/>
    <xf numFmtId="1" fontId="15" fillId="4" borderId="14" xfId="0" applyNumberFormat="1" applyFont="1" applyFill="1" applyBorder="1" applyAlignment="1">
      <alignment horizontal="right" vertical="center"/>
    </xf>
    <xf numFmtId="1" fontId="25" fillId="7" borderId="86" xfId="0" applyNumberFormat="1" applyFont="1" applyFill="1" applyBorder="1" applyAlignment="1">
      <alignment horizontal="center" vertical="center"/>
    </xf>
    <xf numFmtId="170" fontId="15" fillId="4" borderId="14" xfId="0" applyNumberFormat="1" applyFont="1" applyFill="1" applyBorder="1" applyAlignment="1">
      <alignment horizontal="center" vertical="center"/>
    </xf>
    <xf numFmtId="0" fontId="5" fillId="7" borderId="14" xfId="0" applyFont="1" applyFill="1" applyBorder="1" applyAlignment="1">
      <alignment horizontal="left" vertical="center"/>
    </xf>
    <xf numFmtId="0" fontId="27" fillId="7" borderId="17" xfId="0" applyFont="1" applyFill="1" applyBorder="1" applyAlignment="1">
      <alignment horizontal="center" vertical="center" wrapText="1"/>
    </xf>
    <xf numFmtId="0" fontId="27" fillId="7" borderId="18" xfId="0" applyFont="1" applyFill="1" applyBorder="1" applyAlignment="1">
      <alignment horizontal="center" vertical="center" wrapText="1"/>
    </xf>
    <xf numFmtId="49" fontId="5" fillId="7" borderId="18" xfId="0" applyNumberFormat="1" applyFont="1" applyFill="1" applyBorder="1" applyAlignment="1">
      <alignment horizontal="center" vertical="center"/>
    </xf>
    <xf numFmtId="49" fontId="5" fillId="7" borderId="19" xfId="0" applyNumberFormat="1" applyFont="1" applyFill="1" applyBorder="1" applyAlignment="1">
      <alignment horizontal="center" vertical="center"/>
    </xf>
    <xf numFmtId="49" fontId="5" fillId="7" borderId="14" xfId="0" applyNumberFormat="1" applyFont="1" applyFill="1" applyBorder="1" applyAlignment="1">
      <alignment horizontal="center" vertical="center"/>
    </xf>
    <xf numFmtId="49" fontId="25" fillId="7" borderId="14" xfId="0" applyNumberFormat="1" applyFont="1" applyFill="1" applyBorder="1" applyAlignment="1">
      <alignment horizontal="center" vertical="center"/>
    </xf>
    <xf numFmtId="49" fontId="5" fillId="7" borderId="17" xfId="0" applyNumberFormat="1" applyFont="1" applyFill="1" applyBorder="1" applyAlignment="1">
      <alignment vertical="center"/>
    </xf>
    <xf numFmtId="49" fontId="5" fillId="7" borderId="18" xfId="0" applyNumberFormat="1" applyFont="1" applyFill="1" applyBorder="1" applyAlignment="1">
      <alignment vertical="center"/>
    </xf>
    <xf numFmtId="49" fontId="5" fillId="7" borderId="19" xfId="0" applyNumberFormat="1" applyFont="1" applyFill="1" applyBorder="1" applyAlignment="1">
      <alignment vertical="center"/>
    </xf>
    <xf numFmtId="49" fontId="15" fillId="7" borderId="14" xfId="0" applyNumberFormat="1" applyFont="1" applyFill="1" applyBorder="1" applyAlignment="1">
      <alignment horizontal="center" vertical="center" wrapText="1"/>
    </xf>
    <xf numFmtId="49" fontId="15" fillId="7" borderId="80" xfId="0" applyNumberFormat="1" applyFont="1" applyFill="1" applyBorder="1" applyAlignment="1">
      <alignment horizontal="center" vertical="center" wrapText="1"/>
    </xf>
    <xf numFmtId="0" fontId="15" fillId="7" borderId="14" xfId="0" applyFont="1" applyFill="1" applyBorder="1" applyAlignment="1">
      <alignment vertical="center" wrapText="1"/>
    </xf>
    <xf numFmtId="0" fontId="19" fillId="7" borderId="14" xfId="0" applyFont="1" applyFill="1" applyBorder="1" applyAlignment="1">
      <alignment horizontal="center" vertical="center"/>
    </xf>
    <xf numFmtId="0" fontId="24" fillId="7" borderId="14" xfId="0" applyFont="1" applyFill="1" applyBorder="1" applyAlignment="1">
      <alignment horizontal="center" vertical="center"/>
    </xf>
    <xf numFmtId="0" fontId="0" fillId="7" borderId="87" xfId="0" applyFont="1" applyFill="1" applyBorder="1" applyAlignment="1"/>
    <xf numFmtId="49" fontId="19" fillId="8" borderId="14" xfId="0" applyNumberFormat="1" applyFont="1" applyFill="1" applyBorder="1" applyAlignment="1">
      <alignment horizontal="left" vertical="center"/>
    </xf>
    <xf numFmtId="0" fontId="5" fillId="8" borderId="17" xfId="0" applyFont="1" applyFill="1" applyBorder="1" applyAlignment="1">
      <alignment horizontal="left" vertical="center"/>
    </xf>
    <xf numFmtId="49" fontId="5" fillId="8" borderId="18" xfId="0" applyNumberFormat="1" applyFont="1" applyFill="1" applyBorder="1" applyAlignment="1">
      <alignment vertical="center"/>
    </xf>
    <xf numFmtId="49" fontId="5" fillId="8" borderId="19" xfId="0" applyNumberFormat="1" applyFont="1" applyFill="1" applyBorder="1" applyAlignment="1">
      <alignment vertical="center"/>
    </xf>
    <xf numFmtId="0" fontId="15" fillId="5" borderId="17" xfId="0" applyFont="1" applyFill="1" applyBorder="1" applyAlignment="1">
      <alignment vertical="center"/>
    </xf>
    <xf numFmtId="0" fontId="15" fillId="5" borderId="18" xfId="0" applyFont="1" applyFill="1" applyBorder="1" applyAlignment="1">
      <alignment vertical="center"/>
    </xf>
    <xf numFmtId="1" fontId="19" fillId="5" borderId="18" xfId="0" applyNumberFormat="1" applyFont="1" applyFill="1" applyBorder="1" applyAlignment="1">
      <alignment vertical="center"/>
    </xf>
    <xf numFmtId="1" fontId="19" fillId="5" borderId="19" xfId="0" applyNumberFormat="1" applyFont="1" applyFill="1" applyBorder="1" applyAlignment="1">
      <alignment vertical="center"/>
    </xf>
    <xf numFmtId="0" fontId="0" fillId="7" borderId="80" xfId="0" applyFont="1" applyFill="1" applyBorder="1" applyAlignment="1"/>
    <xf numFmtId="0" fontId="12" fillId="4" borderId="80" xfId="0" applyFont="1" applyFill="1" applyBorder="1" applyAlignment="1"/>
    <xf numFmtId="0" fontId="13" fillId="4" borderId="57" xfId="0" applyFont="1" applyFill="1" applyBorder="1" applyAlignment="1"/>
    <xf numFmtId="0" fontId="0" fillId="7" borderId="88" xfId="0" applyFont="1" applyFill="1" applyBorder="1" applyAlignment="1"/>
    <xf numFmtId="0" fontId="5" fillId="4" borderId="17" xfId="0" applyFont="1" applyFill="1" applyBorder="1" applyAlignment="1">
      <alignment horizontal="left" vertical="center"/>
    </xf>
    <xf numFmtId="49" fontId="5" fillId="4" borderId="18" xfId="0" applyNumberFormat="1" applyFont="1" applyFill="1" applyBorder="1" applyAlignment="1">
      <alignment vertical="center" wrapText="1"/>
    </xf>
    <xf numFmtId="49" fontId="5" fillId="4" borderId="19" xfId="0" applyNumberFormat="1" applyFont="1" applyFill="1" applyBorder="1" applyAlignment="1">
      <alignment vertical="center" wrapText="1"/>
    </xf>
    <xf numFmtId="49" fontId="5" fillId="8" borderId="14" xfId="0" applyNumberFormat="1" applyFont="1" applyFill="1" applyBorder="1" applyAlignment="1">
      <alignment vertical="center"/>
    </xf>
    <xf numFmtId="49" fontId="5" fillId="8" borderId="17" xfId="0" applyNumberFormat="1" applyFont="1" applyFill="1" applyBorder="1" applyAlignment="1">
      <alignment horizontal="left" vertical="center"/>
    </xf>
    <xf numFmtId="49" fontId="5" fillId="8" borderId="14" xfId="0" applyNumberFormat="1" applyFont="1" applyFill="1" applyBorder="1" applyAlignment="1">
      <alignment horizontal="center" vertical="center" wrapText="1"/>
    </xf>
    <xf numFmtId="1" fontId="13" fillId="4" borderId="14" xfId="0" applyNumberFormat="1" applyFont="1" applyFill="1" applyBorder="1" applyAlignment="1"/>
    <xf numFmtId="0" fontId="12" fillId="7" borderId="89" xfId="0" applyFont="1" applyFill="1" applyBorder="1" applyAlignment="1"/>
    <xf numFmtId="167" fontId="5" fillId="7" borderId="14" xfId="0" applyNumberFormat="1" applyFont="1" applyFill="1" applyBorder="1" applyAlignment="1">
      <alignment horizontal="center" vertical="center" wrapText="1"/>
    </xf>
    <xf numFmtId="171" fontId="28" fillId="7" borderId="14" xfId="0" applyNumberFormat="1" applyFont="1" applyFill="1" applyBorder="1" applyAlignment="1">
      <alignment horizontal="center" vertical="center" wrapText="1"/>
    </xf>
    <xf numFmtId="49" fontId="5" fillId="7" borderId="17" xfId="0" applyNumberFormat="1" applyFont="1" applyFill="1" applyBorder="1" applyAlignment="1">
      <alignment horizontal="center" vertical="center"/>
    </xf>
    <xf numFmtId="1" fontId="5" fillId="7" borderId="14" xfId="0" applyNumberFormat="1" applyFont="1" applyFill="1" applyBorder="1" applyAlignment="1">
      <alignment horizontal="center" vertical="center"/>
    </xf>
    <xf numFmtId="1" fontId="15" fillId="7" borderId="14" xfId="0" applyNumberFormat="1" applyFont="1" applyFill="1" applyBorder="1" applyAlignment="1">
      <alignment horizontal="center" vertical="center"/>
    </xf>
    <xf numFmtId="1" fontId="15" fillId="7" borderId="76" xfId="0" applyNumberFormat="1" applyFont="1" applyFill="1" applyBorder="1" applyAlignment="1">
      <alignment horizontal="center" vertical="center"/>
    </xf>
    <xf numFmtId="169" fontId="15" fillId="7" borderId="14" xfId="0" applyNumberFormat="1" applyFont="1" applyFill="1" applyBorder="1" applyAlignment="1">
      <alignment horizontal="center" vertical="center"/>
    </xf>
    <xf numFmtId="0" fontId="15" fillId="7" borderId="14" xfId="0" applyFont="1" applyFill="1" applyBorder="1" applyAlignment="1">
      <alignment horizontal="center" vertical="center"/>
    </xf>
    <xf numFmtId="49" fontId="19" fillId="5" borderId="14" xfId="0" applyNumberFormat="1" applyFont="1" applyFill="1" applyBorder="1" applyAlignment="1">
      <alignment vertical="center"/>
    </xf>
    <xf numFmtId="0" fontId="5" fillId="5" borderId="14" xfId="0" applyFont="1" applyFill="1" applyBorder="1" applyAlignment="1">
      <alignment horizontal="left" vertical="center"/>
    </xf>
    <xf numFmtId="49" fontId="19" fillId="5" borderId="14" xfId="0" applyNumberFormat="1" applyFont="1" applyFill="1" applyBorder="1" applyAlignment="1">
      <alignment horizontal="left" vertical="center"/>
    </xf>
    <xf numFmtId="0" fontId="5" fillId="5" borderId="17" xfId="0" applyFont="1" applyFill="1" applyBorder="1" applyAlignment="1">
      <alignment horizontal="left" vertical="center"/>
    </xf>
    <xf numFmtId="49" fontId="5" fillId="5" borderId="18" xfId="0" applyNumberFormat="1" applyFont="1" applyFill="1" applyBorder="1" applyAlignment="1">
      <alignment vertical="center"/>
    </xf>
    <xf numFmtId="49" fontId="5" fillId="5" borderId="19" xfId="0" applyNumberFormat="1" applyFont="1" applyFill="1" applyBorder="1" applyAlignment="1">
      <alignment vertical="center"/>
    </xf>
    <xf numFmtId="0" fontId="15" fillId="22" borderId="17" xfId="0" applyFont="1" applyFill="1" applyBorder="1" applyAlignment="1">
      <alignment vertical="center"/>
    </xf>
    <xf numFmtId="0" fontId="15" fillId="22" borderId="18" xfId="0" applyFont="1" applyFill="1" applyBorder="1" applyAlignment="1">
      <alignment vertical="center"/>
    </xf>
    <xf numFmtId="49" fontId="19" fillId="22" borderId="18" xfId="0" applyNumberFormat="1" applyFont="1" applyFill="1" applyBorder="1" applyAlignment="1">
      <alignment vertical="center"/>
    </xf>
    <xf numFmtId="1" fontId="19" fillId="22" borderId="18" xfId="0" applyNumberFormat="1" applyFont="1" applyFill="1" applyBorder="1" applyAlignment="1">
      <alignment vertical="center"/>
    </xf>
    <xf numFmtId="1" fontId="19" fillId="22" borderId="19" xfId="0" applyNumberFormat="1" applyFont="1" applyFill="1" applyBorder="1" applyAlignment="1">
      <alignment vertical="center"/>
    </xf>
    <xf numFmtId="0" fontId="5" fillId="7" borderId="17" xfId="0" applyFont="1" applyFill="1" applyBorder="1" applyAlignment="1">
      <alignment vertical="center"/>
    </xf>
    <xf numFmtId="49" fontId="5" fillId="7" borderId="20" xfId="0" applyNumberFormat="1" applyFont="1" applyFill="1" applyBorder="1" applyAlignment="1">
      <alignment horizontal="left" vertical="center" wrapText="1"/>
    </xf>
    <xf numFmtId="0" fontId="5" fillId="4" borderId="17" xfId="0" applyFont="1" applyFill="1" applyBorder="1" applyAlignment="1">
      <alignment vertical="center"/>
    </xf>
    <xf numFmtId="49" fontId="5" fillId="4" borderId="18" xfId="0" applyNumberFormat="1" applyFont="1" applyFill="1" applyBorder="1" applyAlignment="1">
      <alignment horizontal="left" vertical="center" wrapText="1"/>
    </xf>
    <xf numFmtId="49" fontId="19" fillId="4" borderId="18" xfId="0" applyNumberFormat="1" applyFont="1" applyFill="1" applyBorder="1" applyAlignment="1">
      <alignment wrapText="1"/>
    </xf>
    <xf numFmtId="49" fontId="19" fillId="4" borderId="19" xfId="0" applyNumberFormat="1" applyFont="1" applyFill="1" applyBorder="1" applyAlignment="1">
      <alignment wrapText="1"/>
    </xf>
    <xf numFmtId="49" fontId="5" fillId="7" borderId="23" xfId="0" applyNumberFormat="1" applyFont="1" applyFill="1" applyBorder="1" applyAlignment="1">
      <alignment horizontal="left" vertical="center" wrapText="1"/>
    </xf>
    <xf numFmtId="1" fontId="5" fillId="4" borderId="14" xfId="0" applyNumberFormat="1" applyFont="1" applyFill="1" applyBorder="1" applyAlignment="1">
      <alignment wrapText="1"/>
    </xf>
    <xf numFmtId="169" fontId="15" fillId="4" borderId="14" xfId="0" applyNumberFormat="1" applyFont="1" applyFill="1" applyBorder="1" applyAlignment="1">
      <alignment horizontal="center" vertical="top" wrapText="1"/>
    </xf>
    <xf numFmtId="0" fontId="15" fillId="4" borderId="14" xfId="0" applyFont="1" applyFill="1" applyBorder="1" applyAlignment="1">
      <alignment vertical="center" wrapText="1"/>
    </xf>
    <xf numFmtId="0" fontId="15" fillId="4" borderId="14" xfId="0" applyNumberFormat="1" applyFont="1" applyFill="1" applyBorder="1" applyAlignment="1">
      <alignment vertical="center" wrapText="1"/>
    </xf>
    <xf numFmtId="1" fontId="5" fillId="4" borderId="14" xfId="0" applyNumberFormat="1" applyFont="1" applyFill="1" applyBorder="1" applyAlignment="1">
      <alignment horizontal="left" vertical="center" wrapText="1"/>
    </xf>
    <xf numFmtId="49" fontId="15" fillId="4" borderId="14" xfId="0" applyNumberFormat="1" applyFont="1" applyFill="1" applyBorder="1" applyAlignment="1">
      <alignment horizontal="center" vertical="center" wrapText="1"/>
    </xf>
    <xf numFmtId="49" fontId="15" fillId="4" borderId="14" xfId="0" applyNumberFormat="1" applyFont="1" applyFill="1" applyBorder="1" applyAlignment="1">
      <alignment horizontal="center" vertical="center"/>
    </xf>
    <xf numFmtId="0" fontId="12" fillId="7" borderId="90" xfId="0" applyFont="1" applyFill="1" applyBorder="1" applyAlignment="1"/>
    <xf numFmtId="1" fontId="12" fillId="4" borderId="14" xfId="0" applyNumberFormat="1" applyFont="1" applyFill="1" applyBorder="1" applyAlignment="1">
      <alignment horizontal="center" vertical="center"/>
    </xf>
    <xf numFmtId="1" fontId="5" fillId="7" borderId="14" xfId="0" applyNumberFormat="1" applyFont="1" applyFill="1" applyBorder="1" applyAlignment="1">
      <alignment horizontal="center"/>
    </xf>
    <xf numFmtId="169" fontId="15" fillId="4" borderId="14" xfId="0" applyNumberFormat="1" applyFont="1" applyFill="1" applyBorder="1" applyAlignment="1">
      <alignment horizontal="center"/>
    </xf>
    <xf numFmtId="164" fontId="5" fillId="4" borderId="14" xfId="0" applyNumberFormat="1" applyFont="1" applyFill="1" applyBorder="1" applyAlignment="1">
      <alignment horizontal="center" vertical="center"/>
    </xf>
    <xf numFmtId="0" fontId="15" fillId="4" borderId="14" xfId="0" applyNumberFormat="1" applyFont="1" applyFill="1" applyBorder="1" applyAlignment="1">
      <alignment horizontal="center" vertical="center"/>
    </xf>
    <xf numFmtId="1" fontId="5" fillId="4" borderId="14" xfId="0" applyNumberFormat="1" applyFont="1" applyFill="1" applyBorder="1" applyAlignment="1">
      <alignment horizontal="center" vertical="center" wrapText="1"/>
    </xf>
    <xf numFmtId="0" fontId="5" fillId="7" borderId="20" xfId="0" applyFont="1" applyFill="1" applyBorder="1" applyAlignment="1">
      <alignment horizontal="left" vertical="center"/>
    </xf>
    <xf numFmtId="49" fontId="5" fillId="7" borderId="21" xfId="0" applyNumberFormat="1" applyFont="1" applyFill="1" applyBorder="1" applyAlignment="1">
      <alignment horizontal="left" vertical="center" wrapText="1"/>
    </xf>
    <xf numFmtId="167" fontId="5" fillId="7" borderId="18" xfId="0" applyNumberFormat="1" applyFont="1" applyFill="1" applyBorder="1" applyAlignment="1">
      <alignment horizontal="center" vertical="center" wrapText="1"/>
    </xf>
    <xf numFmtId="171" fontId="28" fillId="7" borderId="18" xfId="0" applyNumberFormat="1" applyFont="1" applyFill="1" applyBorder="1" applyAlignment="1">
      <alignment horizontal="center" vertical="center" wrapText="1"/>
    </xf>
    <xf numFmtId="49" fontId="25" fillId="7" borderId="18" xfId="0" applyNumberFormat="1" applyFont="1" applyFill="1" applyBorder="1" applyAlignment="1">
      <alignment horizontal="center" vertical="center"/>
    </xf>
    <xf numFmtId="1" fontId="5" fillId="7" borderId="19" xfId="0" applyNumberFormat="1" applyFont="1" applyFill="1" applyBorder="1" applyAlignment="1">
      <alignment horizontal="center" vertical="center"/>
    </xf>
    <xf numFmtId="0" fontId="5" fillId="5" borderId="23" xfId="0" applyFont="1" applyFill="1" applyBorder="1" applyAlignment="1">
      <alignment horizontal="left" vertical="center"/>
    </xf>
    <xf numFmtId="49" fontId="19" fillId="5" borderId="23" xfId="0" applyNumberFormat="1" applyFont="1" applyFill="1" applyBorder="1" applyAlignment="1">
      <alignment horizontal="left" vertical="center"/>
    </xf>
    <xf numFmtId="0" fontId="5" fillId="5" borderId="15" xfId="0" applyFont="1" applyFill="1" applyBorder="1" applyAlignment="1">
      <alignment horizontal="left" vertical="center"/>
    </xf>
    <xf numFmtId="49" fontId="5" fillId="5" borderId="18" xfId="0" applyNumberFormat="1" applyFont="1" applyFill="1" applyBorder="1" applyAlignment="1">
      <alignment vertical="center" wrapText="1"/>
    </xf>
    <xf numFmtId="49" fontId="5" fillId="5" borderId="19" xfId="0" applyNumberFormat="1" applyFont="1" applyFill="1" applyBorder="1" applyAlignment="1">
      <alignment vertical="center" wrapText="1"/>
    </xf>
    <xf numFmtId="49" fontId="5" fillId="7" borderId="24" xfId="0" applyNumberFormat="1" applyFont="1" applyFill="1" applyBorder="1" applyAlignment="1">
      <alignment horizontal="left" vertical="center" wrapText="1"/>
    </xf>
    <xf numFmtId="0" fontId="22" fillId="4" borderId="18" xfId="0" applyFont="1" applyFill="1" applyBorder="1" applyAlignment="1">
      <alignment horizontal="left" vertical="center"/>
    </xf>
    <xf numFmtId="0" fontId="21" fillId="4" borderId="18" xfId="0" applyFont="1" applyFill="1" applyBorder="1" applyAlignment="1">
      <alignment vertical="center"/>
    </xf>
    <xf numFmtId="0" fontId="21" fillId="4" borderId="19" xfId="0" applyFont="1" applyFill="1" applyBorder="1" applyAlignment="1">
      <alignment vertical="center"/>
    </xf>
    <xf numFmtId="49" fontId="5" fillId="5" borderId="14" xfId="0" applyNumberFormat="1" applyFont="1" applyFill="1" applyBorder="1" applyAlignment="1">
      <alignment vertical="center"/>
    </xf>
    <xf numFmtId="49" fontId="5" fillId="5" borderId="17" xfId="0" applyNumberFormat="1" applyFont="1" applyFill="1" applyBorder="1" applyAlignment="1">
      <alignment horizontal="left" vertical="center"/>
    </xf>
    <xf numFmtId="0" fontId="5" fillId="5" borderId="19" xfId="0" applyFont="1" applyFill="1" applyBorder="1" applyAlignment="1">
      <alignment horizontal="left" vertical="center"/>
    </xf>
    <xf numFmtId="49" fontId="5" fillId="5" borderId="14" xfId="0" applyNumberFormat="1" applyFont="1" applyFill="1" applyBorder="1" applyAlignment="1">
      <alignment horizontal="center" vertical="center" wrapText="1"/>
    </xf>
    <xf numFmtId="0" fontId="9" fillId="7" borderId="14" xfId="0" applyFont="1" applyFill="1" applyBorder="1" applyAlignment="1">
      <alignment horizontal="left" vertical="center"/>
    </xf>
    <xf numFmtId="171" fontId="5" fillId="7" borderId="14" xfId="0" applyNumberFormat="1" applyFont="1" applyFill="1" applyBorder="1" applyAlignment="1">
      <alignment horizontal="center" vertical="center" wrapText="1"/>
    </xf>
    <xf numFmtId="49" fontId="5" fillId="5" borderId="14" xfId="0" applyNumberFormat="1" applyFont="1" applyFill="1" applyBorder="1" applyAlignment="1">
      <alignment horizontal="left" vertical="center"/>
    </xf>
    <xf numFmtId="0" fontId="5" fillId="4" borderId="18" xfId="0" applyFont="1" applyFill="1" applyBorder="1" applyAlignment="1">
      <alignment vertical="center"/>
    </xf>
    <xf numFmtId="0" fontId="5" fillId="4" borderId="18" xfId="0" applyFont="1" applyFill="1" applyBorder="1" applyAlignment="1"/>
    <xf numFmtId="0" fontId="5" fillId="4" borderId="19" xfId="0" applyFont="1" applyFill="1" applyBorder="1" applyAlignment="1"/>
    <xf numFmtId="171" fontId="5" fillId="4" borderId="14" xfId="0" applyNumberFormat="1" applyFont="1" applyFill="1" applyBorder="1" applyAlignment="1">
      <alignment horizontal="center" vertical="center" wrapText="1"/>
    </xf>
    <xf numFmtId="49" fontId="26" fillId="7" borderId="18" xfId="0" applyNumberFormat="1" applyFont="1" applyFill="1" applyBorder="1" applyAlignment="1">
      <alignment horizontal="left" vertical="center" wrapText="1"/>
    </xf>
    <xf numFmtId="49" fontId="5" fillId="7" borderId="18" xfId="0" applyNumberFormat="1" applyFont="1" applyFill="1" applyBorder="1" applyAlignment="1">
      <alignment horizontal="left" vertical="center" wrapText="1"/>
    </xf>
    <xf numFmtId="171" fontId="5" fillId="7" borderId="18" xfId="0" applyNumberFormat="1" applyFont="1" applyFill="1" applyBorder="1" applyAlignment="1">
      <alignment horizontal="center" vertical="center" wrapText="1"/>
    </xf>
    <xf numFmtId="1" fontId="5" fillId="7" borderId="18" xfId="0" applyNumberFormat="1" applyFont="1" applyFill="1" applyBorder="1" applyAlignment="1">
      <alignment horizontal="center" vertical="center"/>
    </xf>
    <xf numFmtId="1" fontId="12" fillId="7" borderId="18" xfId="0" applyNumberFormat="1" applyFont="1" applyFill="1" applyBorder="1" applyAlignment="1">
      <alignment horizontal="center"/>
    </xf>
    <xf numFmtId="1" fontId="15" fillId="7" borderId="19" xfId="0" applyNumberFormat="1" applyFont="1" applyFill="1" applyBorder="1" applyAlignment="1">
      <alignment horizontal="center" vertical="center"/>
    </xf>
    <xf numFmtId="169" fontId="15" fillId="7" borderId="17" xfId="0" applyNumberFormat="1" applyFont="1" applyFill="1" applyBorder="1" applyAlignment="1">
      <alignment horizontal="center" vertical="center"/>
    </xf>
    <xf numFmtId="169" fontId="15" fillId="7" borderId="18" xfId="0" applyNumberFormat="1" applyFont="1" applyFill="1" applyBorder="1" applyAlignment="1">
      <alignment horizontal="center" vertical="center"/>
    </xf>
    <xf numFmtId="168" fontId="13" fillId="7" borderId="18" xfId="0" applyNumberFormat="1" applyFont="1" applyFill="1" applyBorder="1" applyAlignment="1"/>
    <xf numFmtId="1" fontId="15" fillId="7" borderId="18" xfId="0" applyNumberFormat="1" applyFont="1" applyFill="1" applyBorder="1" applyAlignment="1">
      <alignment horizontal="center" vertical="center"/>
    </xf>
    <xf numFmtId="1" fontId="15" fillId="7" borderId="17" xfId="0" applyNumberFormat="1" applyFont="1" applyFill="1" applyBorder="1" applyAlignment="1">
      <alignment horizontal="center" vertical="center"/>
    </xf>
    <xf numFmtId="1" fontId="13" fillId="7" borderId="17" xfId="0" applyNumberFormat="1" applyFont="1" applyFill="1" applyBorder="1" applyAlignment="1"/>
    <xf numFmtId="0" fontId="15" fillId="7" borderId="18" xfId="0" applyFont="1" applyFill="1" applyBorder="1" applyAlignment="1">
      <alignment horizontal="center" vertical="center"/>
    </xf>
    <xf numFmtId="0" fontId="15" fillId="7" borderId="19" xfId="0" applyFont="1" applyFill="1" applyBorder="1" applyAlignment="1">
      <alignment horizontal="center" vertical="center"/>
    </xf>
    <xf numFmtId="49" fontId="19" fillId="9" borderId="14" xfId="0" applyNumberFormat="1" applyFont="1" applyFill="1" applyBorder="1" applyAlignment="1">
      <alignment vertical="center"/>
    </xf>
    <xf numFmtId="0" fontId="5" fillId="9" borderId="14" xfId="0" applyFont="1" applyFill="1" applyBorder="1" applyAlignment="1">
      <alignment horizontal="left" vertical="center"/>
    </xf>
    <xf numFmtId="49" fontId="19" fillId="9" borderId="14" xfId="0" applyNumberFormat="1" applyFont="1" applyFill="1" applyBorder="1" applyAlignment="1">
      <alignment horizontal="left" vertical="center" wrapText="1"/>
    </xf>
    <xf numFmtId="49" fontId="5" fillId="9" borderId="17" xfId="0" applyNumberFormat="1" applyFont="1" applyFill="1" applyBorder="1" applyAlignment="1">
      <alignment horizontal="left" vertical="center" wrapText="1"/>
    </xf>
    <xf numFmtId="49" fontId="5" fillId="9" borderId="18" xfId="0" applyNumberFormat="1" applyFont="1" applyFill="1" applyBorder="1" applyAlignment="1">
      <alignment vertical="center"/>
    </xf>
    <xf numFmtId="49" fontId="5" fillId="9" borderId="19" xfId="0" applyNumberFormat="1" applyFont="1" applyFill="1" applyBorder="1" applyAlignment="1">
      <alignment vertical="center"/>
    </xf>
    <xf numFmtId="1" fontId="12" fillId="7" borderId="19" xfId="0" applyNumberFormat="1" applyFont="1" applyFill="1" applyBorder="1" applyAlignment="1">
      <alignment horizontal="center"/>
    </xf>
    <xf numFmtId="49" fontId="26" fillId="4" borderId="18" xfId="0" applyNumberFormat="1" applyFont="1" applyFill="1" applyBorder="1" applyAlignment="1">
      <alignment vertical="center" wrapText="1"/>
    </xf>
    <xf numFmtId="49" fontId="26" fillId="4" borderId="19" xfId="0" applyNumberFormat="1" applyFont="1" applyFill="1" applyBorder="1" applyAlignment="1">
      <alignment vertical="center" wrapText="1"/>
    </xf>
    <xf numFmtId="167" fontId="5" fillId="4" borderId="14" xfId="0" applyNumberFormat="1" applyFont="1" applyFill="1" applyBorder="1" applyAlignment="1">
      <alignment horizontal="center" vertical="center"/>
    </xf>
    <xf numFmtId="49" fontId="5" fillId="11" borderId="14" xfId="0" applyNumberFormat="1" applyFont="1" applyFill="1" applyBorder="1" applyAlignment="1">
      <alignment horizontal="center" vertical="center"/>
    </xf>
    <xf numFmtId="49" fontId="5" fillId="12" borderId="14" xfId="0" applyNumberFormat="1" applyFont="1" applyFill="1" applyBorder="1" applyAlignment="1">
      <alignment horizontal="center" vertical="center"/>
    </xf>
    <xf numFmtId="49" fontId="5" fillId="13" borderId="14" xfId="0" applyNumberFormat="1" applyFont="1" applyFill="1" applyBorder="1" applyAlignment="1">
      <alignment horizontal="center" vertical="center"/>
    </xf>
    <xf numFmtId="49" fontId="5" fillId="14" borderId="14" xfId="0" applyNumberFormat="1" applyFont="1" applyFill="1" applyBorder="1" applyAlignment="1">
      <alignment horizontal="center" vertical="center"/>
    </xf>
    <xf numFmtId="49" fontId="5" fillId="15" borderId="14" xfId="0" applyNumberFormat="1" applyFont="1" applyFill="1" applyBorder="1" applyAlignment="1">
      <alignment horizontal="center" vertical="center"/>
    </xf>
    <xf numFmtId="49" fontId="5" fillId="16" borderId="14" xfId="0" applyNumberFormat="1" applyFont="1" applyFill="1" applyBorder="1" applyAlignment="1">
      <alignment horizontal="center" vertical="center"/>
    </xf>
    <xf numFmtId="49" fontId="5" fillId="17" borderId="14" xfId="0" applyNumberFormat="1" applyFont="1" applyFill="1" applyBorder="1" applyAlignment="1">
      <alignment horizontal="center" vertical="center"/>
    </xf>
    <xf numFmtId="49" fontId="25" fillId="7" borderId="84" xfId="0" applyNumberFormat="1" applyFont="1" applyFill="1" applyBorder="1" applyAlignment="1">
      <alignment horizontal="center" vertical="center"/>
    </xf>
    <xf numFmtId="49" fontId="5" fillId="18" borderId="14" xfId="0" applyNumberFormat="1" applyFont="1" applyFill="1" applyBorder="1" applyAlignment="1">
      <alignment horizontal="center" vertical="center"/>
    </xf>
    <xf numFmtId="49" fontId="5" fillId="19" borderId="14" xfId="0" applyNumberFormat="1" applyFont="1" applyFill="1" applyBorder="1" applyAlignment="1">
      <alignment horizontal="center" vertical="center"/>
    </xf>
    <xf numFmtId="49" fontId="5" fillId="20" borderId="14" xfId="0" applyNumberFormat="1" applyFont="1" applyFill="1" applyBorder="1" applyAlignment="1">
      <alignment horizontal="center" vertical="center"/>
    </xf>
    <xf numFmtId="49" fontId="25" fillId="7" borderId="86" xfId="0" applyNumberFormat="1" applyFont="1" applyFill="1" applyBorder="1" applyAlignment="1">
      <alignment horizontal="center" vertical="center"/>
    </xf>
    <xf numFmtId="0" fontId="5" fillId="7" borderId="21" xfId="0" applyFont="1" applyFill="1" applyBorder="1" applyAlignment="1">
      <alignment horizontal="left" vertical="center"/>
    </xf>
    <xf numFmtId="0" fontId="5" fillId="7" borderId="16" xfId="0" applyFont="1" applyFill="1" applyBorder="1" applyAlignment="1">
      <alignment horizontal="left" vertical="center"/>
    </xf>
    <xf numFmtId="0" fontId="17" fillId="7" borderId="16" xfId="0" applyFont="1" applyFill="1" applyBorder="1" applyAlignment="1">
      <alignment horizontal="left" vertical="center"/>
    </xf>
    <xf numFmtId="0" fontId="17" fillId="7" borderId="16" xfId="0" applyFont="1" applyFill="1" applyBorder="1" applyAlignment="1"/>
    <xf numFmtId="0" fontId="17" fillId="7" borderId="22" xfId="0" applyFont="1" applyFill="1" applyBorder="1" applyAlignment="1"/>
    <xf numFmtId="1" fontId="15" fillId="7" borderId="21" xfId="0" applyNumberFormat="1" applyFont="1" applyFill="1" applyBorder="1" applyAlignment="1">
      <alignment vertical="center"/>
    </xf>
    <xf numFmtId="1" fontId="15" fillId="7" borderId="16" xfId="0" applyNumberFormat="1" applyFont="1" applyFill="1" applyBorder="1" applyAlignment="1">
      <alignment vertical="center"/>
    </xf>
    <xf numFmtId="1" fontId="15" fillId="7" borderId="22" xfId="0" applyNumberFormat="1" applyFont="1" applyFill="1" applyBorder="1" applyAlignment="1">
      <alignment vertical="center"/>
    </xf>
    <xf numFmtId="0" fontId="5" fillId="7" borderId="24" xfId="0" applyFont="1" applyFill="1" applyBorder="1" applyAlignment="1">
      <alignment horizontal="left" vertical="center"/>
    </xf>
    <xf numFmtId="0" fontId="5" fillId="7" borderId="11" xfId="0" applyFont="1" applyFill="1" applyBorder="1" applyAlignment="1">
      <alignment horizontal="left" vertical="center"/>
    </xf>
    <xf numFmtId="0" fontId="17" fillId="7" borderId="11" xfId="0" applyFont="1" applyFill="1" applyBorder="1" applyAlignment="1">
      <alignment horizontal="left" vertical="center"/>
    </xf>
    <xf numFmtId="0" fontId="17" fillId="7" borderId="11" xfId="0" applyFont="1" applyFill="1" applyBorder="1" applyAlignment="1"/>
    <xf numFmtId="0" fontId="17" fillId="7" borderId="25" xfId="0" applyFont="1" applyFill="1" applyBorder="1" applyAlignment="1"/>
    <xf numFmtId="1" fontId="15" fillId="7" borderId="91" xfId="0" applyNumberFormat="1" applyFont="1" applyFill="1" applyBorder="1" applyAlignment="1">
      <alignment vertical="center"/>
    </xf>
    <xf numFmtId="1" fontId="15" fillId="7" borderId="39" xfId="0" applyNumberFormat="1" applyFont="1" applyFill="1" applyBorder="1" applyAlignment="1">
      <alignment vertical="center"/>
    </xf>
    <xf numFmtId="1" fontId="15" fillId="7" borderId="13" xfId="0" applyNumberFormat="1" applyFont="1" applyFill="1" applyBorder="1" applyAlignment="1">
      <alignment vertical="center"/>
    </xf>
    <xf numFmtId="0" fontId="5" fillId="4" borderId="77" xfId="0" applyFont="1" applyFill="1" applyBorder="1" applyAlignment="1">
      <alignment vertical="center"/>
    </xf>
    <xf numFmtId="1" fontId="12" fillId="4" borderId="93" xfId="0" applyNumberFormat="1" applyFont="1" applyFill="1" applyBorder="1" applyAlignment="1">
      <alignment horizontal="center"/>
    </xf>
    <xf numFmtId="1" fontId="15" fillId="4" borderId="94" xfId="0" applyNumberFormat="1" applyFont="1" applyFill="1" applyBorder="1" applyAlignment="1">
      <alignment vertical="center"/>
    </xf>
    <xf numFmtId="1" fontId="15" fillId="4" borderId="95" xfId="0" applyNumberFormat="1" applyFont="1" applyFill="1" applyBorder="1" applyAlignment="1">
      <alignment vertical="center"/>
    </xf>
    <xf numFmtId="1" fontId="15" fillId="4" borderId="58" xfId="0" applyNumberFormat="1" applyFont="1" applyFill="1" applyBorder="1" applyAlignment="1">
      <alignment vertical="center"/>
    </xf>
    <xf numFmtId="1" fontId="15" fillId="4" borderId="59" xfId="0" applyNumberFormat="1" applyFont="1" applyFill="1" applyBorder="1" applyAlignment="1">
      <alignment vertical="center"/>
    </xf>
    <xf numFmtId="1" fontId="15" fillId="4" borderId="96" xfId="0" applyNumberFormat="1" applyFont="1" applyFill="1" applyBorder="1" applyAlignment="1">
      <alignment vertical="center"/>
    </xf>
    <xf numFmtId="1" fontId="15" fillId="4" borderId="97" xfId="0" applyNumberFormat="1" applyFont="1" applyFill="1" applyBorder="1" applyAlignment="1">
      <alignment vertical="center"/>
    </xf>
    <xf numFmtId="1" fontId="12" fillId="7" borderId="25" xfId="0" applyNumberFormat="1" applyFont="1" applyFill="1" applyBorder="1" applyAlignment="1">
      <alignment horizontal="center"/>
    </xf>
    <xf numFmtId="1" fontId="15" fillId="7" borderId="98" xfId="0" applyNumberFormat="1" applyFont="1" applyFill="1" applyBorder="1" applyAlignment="1">
      <alignment horizontal="center" vertical="center"/>
    </xf>
    <xf numFmtId="1" fontId="15" fillId="7" borderId="99" xfId="0" applyNumberFormat="1" applyFont="1" applyFill="1" applyBorder="1" applyAlignment="1">
      <alignment horizontal="center" vertical="center"/>
    </xf>
    <xf numFmtId="1" fontId="15" fillId="7" borderId="100" xfId="0" applyNumberFormat="1" applyFont="1" applyFill="1" applyBorder="1" applyAlignment="1">
      <alignment horizontal="center" vertical="center"/>
    </xf>
    <xf numFmtId="169" fontId="15" fillId="7" borderId="99" xfId="0" applyNumberFormat="1" applyFont="1" applyFill="1" applyBorder="1" applyAlignment="1">
      <alignment horizontal="center" vertical="center"/>
    </xf>
    <xf numFmtId="168" fontId="13" fillId="7" borderId="99" xfId="0" applyNumberFormat="1" applyFont="1" applyFill="1" applyBorder="1" applyAlignment="1"/>
    <xf numFmtId="1" fontId="13" fillId="7" borderId="99" xfId="0" applyNumberFormat="1" applyFont="1" applyFill="1" applyBorder="1" applyAlignment="1"/>
    <xf numFmtId="0" fontId="15" fillId="7" borderId="99" xfId="0" applyFont="1" applyFill="1" applyBorder="1" applyAlignment="1">
      <alignment horizontal="center" vertical="center"/>
    </xf>
    <xf numFmtId="0" fontId="15" fillId="7" borderId="46" xfId="0" applyFont="1" applyFill="1" applyBorder="1" applyAlignment="1">
      <alignment horizontal="center" vertical="center"/>
    </xf>
    <xf numFmtId="49" fontId="19" fillId="9" borderId="14" xfId="0" applyNumberFormat="1" applyFont="1" applyFill="1" applyBorder="1" applyAlignment="1">
      <alignment horizontal="left" vertical="center"/>
    </xf>
    <xf numFmtId="0" fontId="5" fillId="9" borderId="17" xfId="0" applyFont="1" applyFill="1" applyBorder="1" applyAlignment="1">
      <alignment horizontal="left" vertical="center"/>
    </xf>
    <xf numFmtId="1" fontId="12" fillId="7" borderId="20" xfId="0" applyNumberFormat="1" applyFont="1" applyFill="1" applyBorder="1" applyAlignment="1">
      <alignment horizontal="center"/>
    </xf>
    <xf numFmtId="49" fontId="5" fillId="24" borderId="14" xfId="0" applyNumberFormat="1" applyFont="1" applyFill="1" applyBorder="1" applyAlignment="1">
      <alignment horizontal="center" vertical="center" wrapText="1"/>
    </xf>
    <xf numFmtId="49" fontId="5" fillId="25" borderId="14" xfId="0" applyNumberFormat="1" applyFont="1" applyFill="1" applyBorder="1" applyAlignment="1">
      <alignment horizontal="center" vertical="center" wrapText="1"/>
    </xf>
    <xf numFmtId="49" fontId="5" fillId="26" borderId="14" xfId="0" applyNumberFormat="1" applyFont="1" applyFill="1" applyBorder="1" applyAlignment="1">
      <alignment horizontal="center" vertical="center" wrapText="1"/>
    </xf>
    <xf numFmtId="49" fontId="5" fillId="27" borderId="14" xfId="0" applyNumberFormat="1" applyFont="1" applyFill="1" applyBorder="1" applyAlignment="1">
      <alignment horizontal="center" vertical="center" wrapText="1"/>
    </xf>
    <xf numFmtId="49" fontId="5" fillId="28" borderId="14" xfId="0" applyNumberFormat="1" applyFont="1" applyFill="1" applyBorder="1" applyAlignment="1">
      <alignment horizontal="center" vertical="center" wrapText="1"/>
    </xf>
    <xf numFmtId="49" fontId="5" fillId="29" borderId="14" xfId="0" applyNumberFormat="1" applyFont="1" applyFill="1" applyBorder="1" applyAlignment="1">
      <alignment horizontal="center" vertical="center" wrapText="1"/>
    </xf>
    <xf numFmtId="1" fontId="5" fillId="24" borderId="14" xfId="0" applyNumberFormat="1" applyFont="1" applyFill="1" applyBorder="1" applyAlignment="1">
      <alignment horizontal="center" vertical="center"/>
    </xf>
    <xf numFmtId="1" fontId="5" fillId="25" borderId="14" xfId="0" applyNumberFormat="1" applyFont="1" applyFill="1" applyBorder="1" applyAlignment="1">
      <alignment horizontal="center" vertical="center"/>
    </xf>
    <xf numFmtId="1" fontId="5" fillId="5" borderId="14" xfId="0" applyNumberFormat="1" applyFont="1" applyFill="1" applyBorder="1" applyAlignment="1">
      <alignment horizontal="center" vertical="center"/>
    </xf>
    <xf numFmtId="1" fontId="25" fillId="7" borderId="84" xfId="0" applyNumberFormat="1" applyFont="1" applyFill="1" applyBorder="1" applyAlignment="1">
      <alignment horizontal="center" vertical="center" wrapText="1"/>
    </xf>
    <xf numFmtId="1" fontId="5" fillId="26" borderId="14" xfId="0" applyNumberFormat="1" applyFont="1" applyFill="1" applyBorder="1" applyAlignment="1">
      <alignment horizontal="center" vertical="center"/>
    </xf>
    <xf numFmtId="1" fontId="5" fillId="27" borderId="14" xfId="0" applyNumberFormat="1" applyFont="1" applyFill="1" applyBorder="1" applyAlignment="1">
      <alignment horizontal="center" vertical="center"/>
    </xf>
    <xf numFmtId="1" fontId="5" fillId="28" borderId="14" xfId="0" applyNumberFormat="1" applyFont="1" applyFill="1" applyBorder="1" applyAlignment="1">
      <alignment horizontal="center" vertical="center"/>
    </xf>
    <xf numFmtId="1" fontId="5" fillId="29" borderId="14" xfId="0" applyNumberFormat="1" applyFont="1" applyFill="1" applyBorder="1" applyAlignment="1">
      <alignment horizontal="center" vertical="center"/>
    </xf>
    <xf numFmtId="1" fontId="12" fillId="5" borderId="14" xfId="0" applyNumberFormat="1" applyFont="1" applyFill="1" applyBorder="1" applyAlignment="1">
      <alignment horizontal="center" vertical="center"/>
    </xf>
    <xf numFmtId="1" fontId="25" fillId="7" borderId="101" xfId="0" applyNumberFormat="1" applyFont="1" applyFill="1" applyBorder="1" applyAlignment="1">
      <alignment horizontal="center" vertical="center" wrapText="1"/>
    </xf>
    <xf numFmtId="1" fontId="25" fillId="7" borderId="102" xfId="0" applyNumberFormat="1" applyFont="1" applyFill="1" applyBorder="1" applyAlignment="1">
      <alignment horizontal="center" vertical="center" wrapText="1"/>
    </xf>
    <xf numFmtId="0" fontId="12" fillId="7" borderId="85" xfId="0" applyNumberFormat="1" applyFont="1" applyFill="1" applyBorder="1" applyAlignment="1"/>
    <xf numFmtId="49" fontId="5" fillId="24" borderId="14" xfId="0" applyNumberFormat="1" applyFont="1" applyFill="1" applyBorder="1" applyAlignment="1">
      <alignment horizontal="center" vertical="center"/>
    </xf>
    <xf numFmtId="49" fontId="5" fillId="25" borderId="14" xfId="0" applyNumberFormat="1" applyFont="1" applyFill="1" applyBorder="1" applyAlignment="1">
      <alignment horizontal="center" vertical="center"/>
    </xf>
    <xf numFmtId="49" fontId="5" fillId="5" borderId="14" xfId="0" applyNumberFormat="1" applyFont="1" applyFill="1" applyBorder="1" applyAlignment="1">
      <alignment horizontal="center" vertical="center"/>
    </xf>
    <xf numFmtId="49" fontId="25" fillId="7" borderId="84" xfId="0" applyNumberFormat="1" applyFont="1" applyFill="1" applyBorder="1" applyAlignment="1">
      <alignment horizontal="center" vertical="center" wrapText="1"/>
    </xf>
    <xf numFmtId="49" fontId="5" fillId="26" borderId="14" xfId="0" applyNumberFormat="1" applyFont="1" applyFill="1" applyBorder="1" applyAlignment="1">
      <alignment horizontal="center" vertical="center"/>
    </xf>
    <xf numFmtId="49" fontId="5" fillId="27" borderId="14" xfId="0" applyNumberFormat="1" applyFont="1" applyFill="1" applyBorder="1" applyAlignment="1">
      <alignment horizontal="center" vertical="center"/>
    </xf>
    <xf numFmtId="49" fontId="5" fillId="28" borderId="14" xfId="0" applyNumberFormat="1" applyFont="1" applyFill="1" applyBorder="1" applyAlignment="1">
      <alignment horizontal="center" vertical="center"/>
    </xf>
    <xf numFmtId="49" fontId="5" fillId="29" borderId="14" xfId="0" applyNumberFormat="1" applyFont="1" applyFill="1" applyBorder="1" applyAlignment="1">
      <alignment horizontal="center" vertical="center"/>
    </xf>
    <xf numFmtId="49" fontId="12" fillId="5" borderId="14" xfId="0" applyNumberFormat="1" applyFont="1" applyFill="1" applyBorder="1" applyAlignment="1">
      <alignment horizontal="center" vertical="center"/>
    </xf>
    <xf numFmtId="1" fontId="5" fillId="30" borderId="14" xfId="0" applyNumberFormat="1" applyFont="1" applyFill="1" applyBorder="1" applyAlignment="1">
      <alignment horizontal="center" vertical="center"/>
    </xf>
    <xf numFmtId="1" fontId="25" fillId="7" borderId="86" xfId="0" applyNumberFormat="1" applyFont="1" applyFill="1" applyBorder="1" applyAlignment="1">
      <alignment horizontal="center" vertical="center" wrapText="1"/>
    </xf>
    <xf numFmtId="0" fontId="12" fillId="7" borderId="103" xfId="0" applyFont="1" applyFill="1" applyBorder="1" applyAlignment="1"/>
    <xf numFmtId="49" fontId="26" fillId="7" borderId="14" xfId="0" applyNumberFormat="1" applyFont="1" applyFill="1" applyBorder="1" applyAlignment="1">
      <alignment horizontal="left" vertical="center"/>
    </xf>
    <xf numFmtId="49" fontId="5" fillId="7" borderId="14" xfId="0" applyNumberFormat="1" applyFont="1" applyFill="1" applyBorder="1" applyAlignment="1">
      <alignment horizontal="left" vertical="center"/>
    </xf>
    <xf numFmtId="49" fontId="5" fillId="7" borderId="14" xfId="0" applyNumberFormat="1" applyFont="1" applyFill="1" applyBorder="1" applyAlignment="1">
      <alignment vertical="center"/>
    </xf>
    <xf numFmtId="49" fontId="25" fillId="7" borderId="14" xfId="0" applyNumberFormat="1" applyFont="1" applyFill="1" applyBorder="1" applyAlignment="1">
      <alignment vertical="center" wrapText="1"/>
    </xf>
    <xf numFmtId="49" fontId="12" fillId="7" borderId="14" xfId="0" applyNumberFormat="1" applyFont="1" applyFill="1" applyBorder="1" applyAlignment="1">
      <alignment vertical="center"/>
    </xf>
    <xf numFmtId="49" fontId="19" fillId="5" borderId="14" xfId="0" applyNumberFormat="1" applyFont="1" applyFill="1" applyBorder="1" applyAlignment="1">
      <alignment horizontal="left" vertical="center" wrapText="1"/>
    </xf>
    <xf numFmtId="49" fontId="5" fillId="5" borderId="17" xfId="0" applyNumberFormat="1" applyFont="1" applyFill="1" applyBorder="1" applyAlignment="1">
      <alignment horizontal="left" vertical="center" wrapText="1"/>
    </xf>
    <xf numFmtId="49" fontId="26" fillId="4" borderId="18" xfId="0" applyNumberFormat="1" applyFont="1" applyFill="1" applyBorder="1" applyAlignment="1">
      <alignment horizontal="left" vertical="center"/>
    </xf>
    <xf numFmtId="49" fontId="5" fillId="4" borderId="18" xfId="0" applyNumberFormat="1" applyFont="1" applyFill="1" applyBorder="1" applyAlignment="1">
      <alignment horizontal="left" vertical="center"/>
    </xf>
    <xf numFmtId="49" fontId="26" fillId="4" borderId="18" xfId="0" applyNumberFormat="1" applyFont="1" applyFill="1" applyBorder="1" applyAlignment="1">
      <alignment vertical="center"/>
    </xf>
    <xf numFmtId="49" fontId="26" fillId="4" borderId="19" xfId="0" applyNumberFormat="1" applyFont="1" applyFill="1" applyBorder="1" applyAlignment="1">
      <alignment vertical="center"/>
    </xf>
    <xf numFmtId="1" fontId="5" fillId="11" borderId="20" xfId="0" applyNumberFormat="1" applyFont="1" applyFill="1" applyBorder="1" applyAlignment="1">
      <alignment horizontal="center" vertical="center"/>
    </xf>
    <xf numFmtId="1" fontId="5" fillId="12" borderId="20" xfId="0" applyNumberFormat="1" applyFont="1" applyFill="1" applyBorder="1" applyAlignment="1">
      <alignment horizontal="center" vertical="center"/>
    </xf>
    <xf numFmtId="1" fontId="5" fillId="24" borderId="20" xfId="0" applyNumberFormat="1" applyFont="1" applyFill="1" applyBorder="1" applyAlignment="1">
      <alignment horizontal="center" vertical="center"/>
    </xf>
    <xf numFmtId="1" fontId="5" fillId="14" borderId="20" xfId="0" applyNumberFormat="1" applyFont="1" applyFill="1" applyBorder="1" applyAlignment="1">
      <alignment horizontal="center" vertical="center"/>
    </xf>
    <xf numFmtId="1" fontId="5" fillId="25" borderId="20" xfId="0" applyNumberFormat="1" applyFont="1" applyFill="1" applyBorder="1" applyAlignment="1">
      <alignment horizontal="center" vertical="center"/>
    </xf>
    <xf numFmtId="1" fontId="5" fillId="4" borderId="20" xfId="0" applyNumberFormat="1" applyFont="1" applyFill="1" applyBorder="1" applyAlignment="1">
      <alignment horizontal="center" vertical="center"/>
    </xf>
    <xf numFmtId="1" fontId="5" fillId="5" borderId="20" xfId="0" applyNumberFormat="1" applyFont="1" applyFill="1" applyBorder="1" applyAlignment="1">
      <alignment horizontal="center" vertical="center"/>
    </xf>
    <xf numFmtId="1" fontId="25" fillId="7" borderId="104" xfId="0" applyNumberFormat="1" applyFont="1" applyFill="1" applyBorder="1" applyAlignment="1">
      <alignment horizontal="center" vertical="center" wrapText="1"/>
    </xf>
    <xf numFmtId="1" fontId="5" fillId="26" borderId="20" xfId="0" applyNumberFormat="1" applyFont="1" applyFill="1" applyBorder="1" applyAlignment="1">
      <alignment horizontal="center" vertical="center"/>
    </xf>
    <xf numFmtId="1" fontId="5" fillId="18" borderId="20" xfId="0" applyNumberFormat="1" applyFont="1" applyFill="1" applyBorder="1" applyAlignment="1">
      <alignment horizontal="center" vertical="center"/>
    </xf>
    <xf numFmtId="1" fontId="5" fillId="19" borderId="20" xfId="0" applyNumberFormat="1" applyFont="1" applyFill="1" applyBorder="1" applyAlignment="1">
      <alignment horizontal="center" vertical="center"/>
    </xf>
    <xf numFmtId="1" fontId="5" fillId="20" borderId="20" xfId="0" applyNumberFormat="1" applyFont="1" applyFill="1" applyBorder="1" applyAlignment="1">
      <alignment horizontal="center" vertical="center"/>
    </xf>
    <xf numFmtId="1" fontId="5" fillId="27" borderId="20" xfId="0" applyNumberFormat="1" applyFont="1" applyFill="1" applyBorder="1" applyAlignment="1">
      <alignment horizontal="center" vertical="center"/>
    </xf>
    <xf numFmtId="1" fontId="5" fillId="28" borderId="20" xfId="0" applyNumberFormat="1" applyFont="1" applyFill="1" applyBorder="1" applyAlignment="1">
      <alignment horizontal="center" vertical="center"/>
    </xf>
    <xf numFmtId="1" fontId="5" fillId="29" borderId="20" xfId="0" applyNumberFormat="1" applyFont="1" applyFill="1" applyBorder="1" applyAlignment="1">
      <alignment horizontal="center" vertical="center"/>
    </xf>
    <xf numFmtId="1" fontId="12" fillId="5" borderId="20" xfId="0" applyNumberFormat="1" applyFont="1" applyFill="1" applyBorder="1" applyAlignment="1">
      <alignment horizontal="center" vertical="center"/>
    </xf>
    <xf numFmtId="49" fontId="5" fillId="7" borderId="23" xfId="0" applyNumberFormat="1" applyFont="1" applyFill="1" applyBorder="1" applyAlignment="1">
      <alignment vertical="center"/>
    </xf>
    <xf numFmtId="49" fontId="25" fillId="7" borderId="23" xfId="0" applyNumberFormat="1" applyFont="1" applyFill="1" applyBorder="1" applyAlignment="1">
      <alignment vertical="center" wrapText="1"/>
    </xf>
    <xf numFmtId="49" fontId="12" fillId="7" borderId="23" xfId="0" applyNumberFormat="1" applyFont="1" applyFill="1" applyBorder="1" applyAlignment="1">
      <alignment vertical="center"/>
    </xf>
    <xf numFmtId="49" fontId="5" fillId="31" borderId="14" xfId="0" applyNumberFormat="1" applyFont="1" applyFill="1" applyBorder="1" applyAlignment="1">
      <alignment vertical="center"/>
    </xf>
    <xf numFmtId="0" fontId="5" fillId="31" borderId="14" xfId="0" applyFont="1" applyFill="1" applyBorder="1" applyAlignment="1">
      <alignment horizontal="left" vertical="center"/>
    </xf>
    <xf numFmtId="49" fontId="19" fillId="31" borderId="14" xfId="0" applyNumberFormat="1" applyFont="1" applyFill="1" applyBorder="1" applyAlignment="1">
      <alignment horizontal="left" vertical="center" wrapText="1"/>
    </xf>
    <xf numFmtId="49" fontId="5" fillId="31" borderId="17" xfId="0" applyNumberFormat="1" applyFont="1" applyFill="1" applyBorder="1" applyAlignment="1">
      <alignment horizontal="left" vertical="center" wrapText="1"/>
    </xf>
    <xf numFmtId="49" fontId="5" fillId="31" borderId="18" xfId="0" applyNumberFormat="1" applyFont="1" applyFill="1" applyBorder="1" applyAlignment="1">
      <alignment vertical="center"/>
    </xf>
    <xf numFmtId="49" fontId="5" fillId="31" borderId="19" xfId="0" applyNumberFormat="1" applyFont="1" applyFill="1" applyBorder="1" applyAlignment="1">
      <alignment vertical="center"/>
    </xf>
    <xf numFmtId="49" fontId="29" fillId="4" borderId="18" xfId="0" applyNumberFormat="1" applyFont="1" applyFill="1" applyBorder="1" applyAlignment="1">
      <alignment vertical="center"/>
    </xf>
    <xf numFmtId="49" fontId="29" fillId="4" borderId="19" xfId="0" applyNumberFormat="1" applyFont="1" applyFill="1" applyBorder="1" applyAlignment="1">
      <alignment vertical="center"/>
    </xf>
    <xf numFmtId="49" fontId="5" fillId="31" borderId="17" xfId="0" applyNumberFormat="1" applyFont="1" applyFill="1" applyBorder="1" applyAlignment="1">
      <alignment horizontal="left" vertical="center"/>
    </xf>
    <xf numFmtId="0" fontId="5" fillId="31" borderId="19" xfId="0" applyFont="1" applyFill="1" applyBorder="1" applyAlignment="1">
      <alignment vertical="center"/>
    </xf>
    <xf numFmtId="49" fontId="5" fillId="31" borderId="14" xfId="0" applyNumberFormat="1" applyFont="1" applyFill="1" applyBorder="1" applyAlignment="1">
      <alignment horizontal="center" vertical="center" wrapText="1"/>
    </xf>
    <xf numFmtId="49" fontId="5" fillId="11" borderId="20" xfId="0" applyNumberFormat="1" applyFont="1" applyFill="1" applyBorder="1" applyAlignment="1">
      <alignment horizontal="center" vertical="center"/>
    </xf>
    <xf numFmtId="49" fontId="5" fillId="12" borderId="20" xfId="0" applyNumberFormat="1" applyFont="1" applyFill="1" applyBorder="1" applyAlignment="1">
      <alignment horizontal="center" vertical="center"/>
    </xf>
    <xf numFmtId="49" fontId="5" fillId="24" borderId="20" xfId="0" applyNumberFormat="1" applyFont="1" applyFill="1" applyBorder="1" applyAlignment="1">
      <alignment horizontal="center" vertical="center"/>
    </xf>
    <xf numFmtId="49" fontId="5" fillId="14" borderId="20" xfId="0" applyNumberFormat="1" applyFont="1" applyFill="1" applyBorder="1" applyAlignment="1">
      <alignment horizontal="center" vertical="center"/>
    </xf>
    <xf numFmtId="49" fontId="5" fillId="25" borderId="20" xfId="0" applyNumberFormat="1" applyFont="1" applyFill="1" applyBorder="1" applyAlignment="1">
      <alignment horizontal="center" vertical="center"/>
    </xf>
    <xf numFmtId="49" fontId="5" fillId="4" borderId="20" xfId="0" applyNumberFormat="1" applyFont="1" applyFill="1" applyBorder="1" applyAlignment="1">
      <alignment horizontal="center" vertical="center"/>
    </xf>
    <xf numFmtId="49" fontId="5" fillId="5" borderId="20" xfId="0" applyNumberFormat="1" applyFont="1" applyFill="1" applyBorder="1" applyAlignment="1">
      <alignment horizontal="center" vertical="center"/>
    </xf>
    <xf numFmtId="49" fontId="25" fillId="7" borderId="104" xfId="0" applyNumberFormat="1" applyFont="1" applyFill="1" applyBorder="1" applyAlignment="1">
      <alignment horizontal="center" vertical="center" wrapText="1"/>
    </xf>
    <xf numFmtId="49" fontId="5" fillId="26" borderId="20" xfId="0" applyNumberFormat="1" applyFont="1" applyFill="1" applyBorder="1" applyAlignment="1">
      <alignment horizontal="center" vertical="center"/>
    </xf>
    <xf numFmtId="49" fontId="5" fillId="18" borderId="20" xfId="0" applyNumberFormat="1" applyFont="1" applyFill="1" applyBorder="1" applyAlignment="1">
      <alignment horizontal="center" vertical="center"/>
    </xf>
    <xf numFmtId="49" fontId="5" fillId="19" borderId="20" xfId="0" applyNumberFormat="1" applyFont="1" applyFill="1" applyBorder="1" applyAlignment="1">
      <alignment horizontal="center" vertical="center"/>
    </xf>
    <xf numFmtId="49" fontId="5" fillId="20" borderId="20" xfId="0" applyNumberFormat="1" applyFont="1" applyFill="1" applyBorder="1" applyAlignment="1">
      <alignment horizontal="center" vertical="center"/>
    </xf>
    <xf numFmtId="49" fontId="5" fillId="27" borderId="20" xfId="0" applyNumberFormat="1" applyFont="1" applyFill="1" applyBorder="1" applyAlignment="1">
      <alignment horizontal="center" vertical="center"/>
    </xf>
    <xf numFmtId="49" fontId="5" fillId="28" borderId="20" xfId="0" applyNumberFormat="1" applyFont="1" applyFill="1" applyBorder="1" applyAlignment="1">
      <alignment horizontal="center" vertical="center"/>
    </xf>
    <xf numFmtId="49" fontId="5" fillId="29" borderId="20" xfId="0" applyNumberFormat="1" applyFont="1" applyFill="1" applyBorder="1" applyAlignment="1">
      <alignment horizontal="center" vertical="center"/>
    </xf>
    <xf numFmtId="49" fontId="12" fillId="5" borderId="20" xfId="0" applyNumberFormat="1" applyFont="1" applyFill="1" applyBorder="1" applyAlignment="1">
      <alignment horizontal="center" vertical="center"/>
    </xf>
    <xf numFmtId="49" fontId="25" fillId="7" borderId="101" xfId="0" applyNumberFormat="1" applyFont="1" applyFill="1" applyBorder="1" applyAlignment="1">
      <alignment horizontal="center" vertical="center" wrapText="1"/>
    </xf>
    <xf numFmtId="49" fontId="25" fillId="7" borderId="105" xfId="0" applyNumberFormat="1" applyFont="1" applyFill="1" applyBorder="1" applyAlignment="1">
      <alignment horizontal="center" vertical="center" wrapText="1"/>
    </xf>
    <xf numFmtId="169" fontId="15" fillId="7" borderId="14" xfId="0" applyNumberFormat="1" applyFont="1" applyFill="1" applyBorder="1" applyAlignment="1">
      <alignment horizontal="center"/>
    </xf>
    <xf numFmtId="49" fontId="19" fillId="4" borderId="18" xfId="0" applyNumberFormat="1" applyFont="1" applyFill="1" applyBorder="1" applyAlignment="1">
      <alignment vertical="center" wrapText="1"/>
    </xf>
    <xf numFmtId="49" fontId="19" fillId="4" borderId="19" xfId="0" applyNumberFormat="1" applyFont="1" applyFill="1" applyBorder="1" applyAlignment="1">
      <alignment vertical="center" wrapText="1"/>
    </xf>
    <xf numFmtId="169" fontId="15" fillId="4" borderId="14" xfId="0" applyNumberFormat="1" applyFont="1" applyFill="1" applyBorder="1" applyAlignment="1">
      <alignment horizontal="center" wrapText="1"/>
    </xf>
    <xf numFmtId="0" fontId="12" fillId="7" borderId="76" xfId="0" applyFont="1" applyFill="1" applyBorder="1" applyAlignment="1"/>
    <xf numFmtId="0" fontId="9" fillId="7" borderId="18" xfId="0" applyFont="1" applyFill="1" applyBorder="1" applyAlignment="1">
      <alignment horizontal="left" vertical="center"/>
    </xf>
    <xf numFmtId="1" fontId="25" fillId="7" borderId="18" xfId="0" applyNumberFormat="1" applyFont="1" applyFill="1" applyBorder="1" applyAlignment="1">
      <alignment horizontal="center" vertical="center" wrapText="1"/>
    </xf>
    <xf numFmtId="1" fontId="12" fillId="7" borderId="19" xfId="0" applyNumberFormat="1" applyFont="1" applyFill="1" applyBorder="1" applyAlignment="1">
      <alignment horizontal="center" vertical="center"/>
    </xf>
    <xf numFmtId="168" fontId="15" fillId="7" borderId="14" xfId="0" applyNumberFormat="1" applyFont="1" applyFill="1" applyBorder="1" applyAlignment="1">
      <alignment horizontal="center" vertical="center"/>
    </xf>
    <xf numFmtId="165" fontId="15" fillId="7" borderId="14" xfId="0" applyNumberFormat="1" applyFont="1" applyFill="1" applyBorder="1" applyAlignment="1">
      <alignment horizontal="center" vertical="center"/>
    </xf>
    <xf numFmtId="0" fontId="5" fillId="5" borderId="17" xfId="0" applyFont="1" applyFill="1" applyBorder="1" applyAlignment="1">
      <alignment vertical="center"/>
    </xf>
    <xf numFmtId="0" fontId="5" fillId="5" borderId="18" xfId="0" applyFont="1" applyFill="1" applyBorder="1" applyAlignment="1">
      <alignment horizontal="left" vertical="center"/>
    </xf>
    <xf numFmtId="49" fontId="5" fillId="5" borderId="18" xfId="0" applyNumberFormat="1" applyFont="1" applyFill="1" applyBorder="1" applyAlignment="1">
      <alignment horizontal="left" vertical="center"/>
    </xf>
    <xf numFmtId="49" fontId="19" fillId="5" borderId="18" xfId="0" applyNumberFormat="1" applyFont="1" applyFill="1" applyBorder="1" applyAlignment="1">
      <alignment horizontal="left" vertical="center"/>
    </xf>
    <xf numFmtId="49" fontId="5" fillId="5" borderId="19" xfId="0" applyNumberFormat="1" applyFont="1" applyFill="1" applyBorder="1" applyAlignment="1">
      <alignment horizontal="left" vertical="center"/>
    </xf>
    <xf numFmtId="49" fontId="15" fillId="5" borderId="73" xfId="0" applyNumberFormat="1" applyFont="1" applyFill="1" applyBorder="1" applyAlignment="1">
      <alignment horizontal="center" vertical="center" wrapText="1"/>
    </xf>
    <xf numFmtId="1" fontId="12" fillId="7" borderId="85" xfId="0" applyNumberFormat="1" applyFont="1" applyFill="1" applyBorder="1" applyAlignment="1"/>
    <xf numFmtId="0" fontId="15" fillId="7" borderId="14" xfId="0" applyFont="1" applyFill="1" applyBorder="1" applyAlignment="1">
      <alignment vertical="top" wrapText="1"/>
    </xf>
    <xf numFmtId="49" fontId="24" fillId="5" borderId="14" xfId="0" applyNumberFormat="1" applyFont="1" applyFill="1" applyBorder="1" applyAlignment="1">
      <alignment horizontal="center" vertical="center"/>
    </xf>
    <xf numFmtId="49" fontId="5" fillId="4" borderId="17" xfId="0" applyNumberFormat="1" applyFont="1" applyFill="1" applyBorder="1" applyAlignment="1">
      <alignment horizontal="left" vertical="center"/>
    </xf>
    <xf numFmtId="49" fontId="5" fillId="4" borderId="19" xfId="0" applyNumberFormat="1" applyFont="1" applyFill="1" applyBorder="1" applyAlignment="1">
      <alignment horizontal="left" vertical="center"/>
    </xf>
    <xf numFmtId="1" fontId="15" fillId="4" borderId="14" xfId="0" applyNumberFormat="1" applyFont="1" applyFill="1" applyBorder="1" applyAlignment="1">
      <alignment horizontal="center" vertical="center" wrapText="1"/>
    </xf>
    <xf numFmtId="168" fontId="15" fillId="4" borderId="73" xfId="0" applyNumberFormat="1" applyFont="1" applyFill="1" applyBorder="1" applyAlignment="1">
      <alignment horizontal="center" vertical="center" wrapText="1"/>
    </xf>
    <xf numFmtId="1" fontId="30" fillId="7" borderId="89" xfId="0" applyNumberFormat="1" applyFont="1" applyFill="1" applyBorder="1" applyAlignment="1"/>
    <xf numFmtId="168" fontId="15" fillId="4" borderId="14" xfId="0" applyNumberFormat="1" applyFont="1" applyFill="1" applyBorder="1" applyAlignment="1">
      <alignment horizontal="center" vertical="center" wrapText="1"/>
    </xf>
    <xf numFmtId="168" fontId="15" fillId="7" borderId="14" xfId="0" applyNumberFormat="1" applyFont="1" applyFill="1" applyBorder="1" applyAlignment="1">
      <alignment horizontal="center" vertical="center" wrapText="1"/>
    </xf>
    <xf numFmtId="3" fontId="15" fillId="4" borderId="14" xfId="0" applyNumberFormat="1" applyFont="1" applyFill="1" applyBorder="1" applyAlignment="1">
      <alignment horizontal="center" vertical="center" wrapText="1"/>
    </xf>
    <xf numFmtId="3" fontId="15" fillId="7" borderId="14" xfId="0" applyNumberFormat="1" applyFont="1" applyFill="1" applyBorder="1" applyAlignment="1">
      <alignment horizontal="center" vertical="center" wrapText="1"/>
    </xf>
    <xf numFmtId="1" fontId="25" fillId="7" borderId="14" xfId="0" applyNumberFormat="1" applyFont="1" applyFill="1" applyBorder="1" applyAlignment="1">
      <alignment horizontal="center" vertical="center" wrapText="1"/>
    </xf>
    <xf numFmtId="1" fontId="12" fillId="7" borderId="14" xfId="0" applyNumberFormat="1" applyFont="1" applyFill="1" applyBorder="1" applyAlignment="1">
      <alignment horizontal="center" vertical="center"/>
    </xf>
    <xf numFmtId="0" fontId="12" fillId="7" borderId="14" xfId="0" applyFont="1" applyFill="1" applyBorder="1" applyAlignment="1"/>
    <xf numFmtId="0" fontId="13" fillId="7" borderId="23" xfId="0" applyFont="1" applyFill="1" applyBorder="1" applyAlignment="1"/>
    <xf numFmtId="0" fontId="5" fillId="4" borderId="82" xfId="0" applyFont="1" applyFill="1" applyBorder="1" applyAlignment="1">
      <alignment vertical="center"/>
    </xf>
    <xf numFmtId="0" fontId="2" fillId="4" borderId="81" xfId="0" applyFont="1" applyFill="1" applyBorder="1" applyAlignment="1">
      <alignment vertical="center"/>
    </xf>
    <xf numFmtId="0" fontId="0" fillId="7" borderId="74" xfId="0" applyFont="1" applyFill="1" applyBorder="1" applyAlignment="1"/>
    <xf numFmtId="0" fontId="0" fillId="4" borderId="106" xfId="0" applyFont="1" applyFill="1" applyBorder="1" applyAlignment="1"/>
    <xf numFmtId="0" fontId="0" fillId="4" borderId="35" xfId="0" applyFont="1" applyFill="1" applyBorder="1" applyAlignment="1"/>
    <xf numFmtId="0" fontId="0" fillId="0" borderId="0" xfId="0" applyNumberFormat="1" applyFont="1" applyAlignment="1"/>
    <xf numFmtId="0" fontId="14" fillId="4" borderId="5" xfId="0" applyFont="1" applyFill="1" applyBorder="1" applyAlignment="1">
      <alignment vertical="center" wrapText="1"/>
    </xf>
    <xf numFmtId="0" fontId="14" fillId="4" borderId="8" xfId="0" applyFont="1" applyFill="1" applyBorder="1" applyAlignment="1">
      <alignment vertical="center" wrapText="1"/>
    </xf>
    <xf numFmtId="0" fontId="14" fillId="4" borderId="11" xfId="0" applyFont="1" applyFill="1" applyBorder="1" applyAlignment="1">
      <alignment vertical="center" wrapText="1"/>
    </xf>
    <xf numFmtId="49" fontId="5" fillId="4" borderId="11" xfId="0" applyNumberFormat="1" applyFont="1" applyFill="1" applyBorder="1" applyAlignment="1">
      <alignment horizontal="center" vertical="center" wrapText="1"/>
    </xf>
    <xf numFmtId="0" fontId="0" fillId="4" borderId="17" xfId="0" applyFont="1" applyFill="1" applyBorder="1" applyAlignment="1"/>
    <xf numFmtId="0" fontId="0" fillId="4" borderId="19" xfId="0" applyFont="1" applyFill="1" applyBorder="1" applyAlignment="1"/>
    <xf numFmtId="0" fontId="0" fillId="7" borderId="17" xfId="0" applyFont="1" applyFill="1" applyBorder="1" applyAlignment="1"/>
    <xf numFmtId="0" fontId="0" fillId="7" borderId="19" xfId="0" applyFont="1" applyFill="1" applyBorder="1" applyAlignment="1"/>
    <xf numFmtId="0" fontId="0" fillId="5" borderId="17" xfId="0" applyFont="1" applyFill="1" applyBorder="1" applyAlignment="1"/>
    <xf numFmtId="49" fontId="19" fillId="5" borderId="18" xfId="0" applyNumberFormat="1" applyFont="1" applyFill="1" applyBorder="1" applyAlignment="1"/>
    <xf numFmtId="49" fontId="19" fillId="5" borderId="18" xfId="0" applyNumberFormat="1" applyFont="1" applyFill="1" applyBorder="1" applyAlignment="1">
      <alignment horizontal="center" vertical="center"/>
    </xf>
    <xf numFmtId="0" fontId="0" fillId="5" borderId="19" xfId="0" applyFont="1" applyFill="1" applyBorder="1" applyAlignment="1"/>
    <xf numFmtId="49" fontId="5" fillId="5" borderId="109" xfId="0" applyNumberFormat="1" applyFont="1" applyFill="1" applyBorder="1" applyAlignment="1">
      <alignment horizontal="center" vertical="center"/>
    </xf>
    <xf numFmtId="49" fontId="5" fillId="5" borderId="110" xfId="0" applyNumberFormat="1" applyFont="1" applyFill="1" applyBorder="1" applyAlignment="1">
      <alignment horizontal="center" vertical="center"/>
    </xf>
    <xf numFmtId="49" fontId="5" fillId="5" borderId="111" xfId="0" applyNumberFormat="1" applyFont="1" applyFill="1" applyBorder="1" applyAlignment="1">
      <alignment horizontal="center" vertical="center" wrapText="1"/>
    </xf>
    <xf numFmtId="49" fontId="5" fillId="32" borderId="109" xfId="0" applyNumberFormat="1" applyFont="1" applyFill="1" applyBorder="1" applyAlignment="1">
      <alignment horizontal="center" vertical="center" wrapText="1"/>
    </xf>
    <xf numFmtId="49" fontId="5" fillId="33" borderId="110" xfId="0" applyNumberFormat="1" applyFont="1" applyFill="1" applyBorder="1" applyAlignment="1">
      <alignment horizontal="center" vertical="center" wrapText="1"/>
    </xf>
    <xf numFmtId="49" fontId="25" fillId="34" borderId="110" xfId="0" applyNumberFormat="1" applyFont="1" applyFill="1" applyBorder="1" applyAlignment="1">
      <alignment horizontal="center" vertical="center" wrapText="1"/>
    </xf>
    <xf numFmtId="49" fontId="5" fillId="35" borderId="110" xfId="0" applyNumberFormat="1" applyFont="1" applyFill="1" applyBorder="1" applyAlignment="1">
      <alignment horizontal="center" vertical="center" wrapText="1"/>
    </xf>
    <xf numFmtId="49" fontId="5" fillId="36" borderId="110" xfId="0" applyNumberFormat="1" applyFont="1" applyFill="1" applyBorder="1" applyAlignment="1">
      <alignment horizontal="center" vertical="center" wrapText="1"/>
    </xf>
    <xf numFmtId="49" fontId="5" fillId="37" borderId="110" xfId="0" applyNumberFormat="1" applyFont="1" applyFill="1" applyBorder="1" applyAlignment="1">
      <alignment horizontal="center" vertical="center" wrapText="1"/>
    </xf>
    <xf numFmtId="49" fontId="5" fillId="38" borderId="110" xfId="0" applyNumberFormat="1" applyFont="1" applyFill="1" applyBorder="1" applyAlignment="1">
      <alignment horizontal="center" vertical="center" wrapText="1"/>
    </xf>
    <xf numFmtId="49" fontId="5" fillId="39" borderId="110" xfId="0" applyNumberFormat="1" applyFont="1" applyFill="1" applyBorder="1" applyAlignment="1">
      <alignment horizontal="center" vertical="center" wrapText="1"/>
    </xf>
    <xf numFmtId="49" fontId="5" fillId="12" borderId="111" xfId="0" applyNumberFormat="1" applyFont="1" applyFill="1" applyBorder="1" applyAlignment="1">
      <alignment horizontal="center" vertical="center" wrapText="1"/>
    </xf>
    <xf numFmtId="0" fontId="5" fillId="0" borderId="14" xfId="0" applyFont="1" applyBorder="1" applyAlignment="1">
      <alignment horizontal="center" vertical="center"/>
    </xf>
    <xf numFmtId="172" fontId="5" fillId="4" borderId="14" xfId="0" applyNumberFormat="1" applyFont="1" applyFill="1" applyBorder="1" applyAlignment="1">
      <alignment horizontal="center" vertical="center" wrapText="1"/>
    </xf>
    <xf numFmtId="0" fontId="12" fillId="32" borderId="14" xfId="0" applyFont="1" applyFill="1" applyBorder="1" applyAlignment="1">
      <alignment horizontal="center" vertical="center"/>
    </xf>
    <xf numFmtId="0" fontId="12" fillId="33" borderId="14" xfId="0" applyFont="1" applyFill="1" applyBorder="1" applyAlignment="1">
      <alignment horizontal="center" vertical="center"/>
    </xf>
    <xf numFmtId="0" fontId="31" fillId="40" borderId="14" xfId="0" applyFont="1" applyFill="1" applyBorder="1" applyAlignment="1">
      <alignment horizontal="center" vertical="center"/>
    </xf>
    <xf numFmtId="0" fontId="12" fillId="35" borderId="14" xfId="0" applyFont="1" applyFill="1" applyBorder="1" applyAlignment="1">
      <alignment horizontal="center" vertical="center"/>
    </xf>
    <xf numFmtId="0" fontId="12" fillId="36" borderId="14" xfId="0" applyFont="1" applyFill="1" applyBorder="1" applyAlignment="1">
      <alignment horizontal="center" vertical="center"/>
    </xf>
    <xf numFmtId="0" fontId="12" fillId="37" borderId="14" xfId="0" applyFont="1" applyFill="1" applyBorder="1" applyAlignment="1">
      <alignment horizontal="center" vertical="center"/>
    </xf>
    <xf numFmtId="0" fontId="12" fillId="38" borderId="14" xfId="0" applyFont="1" applyFill="1" applyBorder="1" applyAlignment="1">
      <alignment horizontal="center" vertical="center"/>
    </xf>
    <xf numFmtId="0" fontId="12" fillId="39" borderId="14" xfId="0" applyFont="1" applyFill="1" applyBorder="1" applyAlignment="1">
      <alignment horizontal="center" vertical="center"/>
    </xf>
    <xf numFmtId="0" fontId="12" fillId="12" borderId="14" xfId="0" applyFont="1" applyFill="1" applyBorder="1" applyAlignment="1">
      <alignment horizontal="center" vertical="center"/>
    </xf>
    <xf numFmtId="0" fontId="5" fillId="4" borderId="14" xfId="0" applyNumberFormat="1" applyFont="1" applyFill="1" applyBorder="1" applyAlignment="1">
      <alignment horizontal="center" vertical="center"/>
    </xf>
    <xf numFmtId="172" fontId="5" fillId="4" borderId="14" xfId="0" applyNumberFormat="1" applyFont="1" applyFill="1" applyBorder="1" applyAlignment="1">
      <alignment horizontal="center" vertical="center"/>
    </xf>
    <xf numFmtId="49" fontId="5" fillId="0" borderId="14" xfId="0" applyNumberFormat="1" applyFont="1" applyBorder="1" applyAlignment="1">
      <alignment vertical="center"/>
    </xf>
    <xf numFmtId="0" fontId="12" fillId="41" borderId="14" xfId="0" applyFont="1" applyFill="1" applyBorder="1" applyAlignment="1">
      <alignment horizontal="center" vertical="center"/>
    </xf>
    <xf numFmtId="0" fontId="12" fillId="25" borderId="14" xfId="0" applyFont="1" applyFill="1" applyBorder="1" applyAlignment="1">
      <alignment horizontal="center" vertical="center"/>
    </xf>
    <xf numFmtId="173" fontId="0" fillId="4" borderId="8" xfId="0" applyNumberFormat="1" applyFont="1" applyFill="1" applyBorder="1" applyAlignment="1"/>
    <xf numFmtId="0" fontId="2" fillId="0" borderId="14" xfId="0" applyFont="1" applyBorder="1" applyAlignment="1"/>
    <xf numFmtId="0" fontId="5" fillId="0" borderId="14" xfId="0" applyFont="1" applyBorder="1" applyAlignment="1"/>
    <xf numFmtId="174" fontId="5" fillId="4" borderId="14" xfId="0" applyNumberFormat="1" applyFont="1" applyFill="1" applyBorder="1" applyAlignment="1">
      <alignment horizontal="center" vertical="center"/>
    </xf>
    <xf numFmtId="0" fontId="12" fillId="40" borderId="14" xfId="0" applyFont="1" applyFill="1" applyBorder="1" applyAlignment="1">
      <alignment horizontal="center" vertical="center"/>
    </xf>
    <xf numFmtId="49" fontId="32" fillId="4" borderId="14" xfId="0" applyNumberFormat="1" applyFont="1" applyFill="1" applyBorder="1" applyAlignment="1">
      <alignment horizontal="left" vertical="center"/>
    </xf>
    <xf numFmtId="0" fontId="2" fillId="4" borderId="14" xfId="0" applyFont="1" applyFill="1" applyBorder="1" applyAlignment="1"/>
    <xf numFmtId="0" fontId="2" fillId="32" borderId="14" xfId="0" applyFont="1" applyFill="1" applyBorder="1" applyAlignment="1">
      <alignment horizontal="center" vertical="center"/>
    </xf>
    <xf numFmtId="0" fontId="2" fillId="41" borderId="14" xfId="0" applyFont="1" applyFill="1" applyBorder="1" applyAlignment="1">
      <alignment horizontal="center" vertical="center"/>
    </xf>
    <xf numFmtId="0" fontId="2" fillId="40" borderId="14" xfId="0" applyFont="1" applyFill="1" applyBorder="1" applyAlignment="1">
      <alignment horizontal="center" vertical="center"/>
    </xf>
    <xf numFmtId="0" fontId="2" fillId="35" borderId="14" xfId="0" applyFont="1" applyFill="1" applyBorder="1" applyAlignment="1">
      <alignment horizontal="center" vertical="center"/>
    </xf>
    <xf numFmtId="0" fontId="2" fillId="36" borderId="14" xfId="0" applyFont="1" applyFill="1" applyBorder="1" applyAlignment="1">
      <alignment horizontal="center" vertical="center"/>
    </xf>
    <xf numFmtId="0" fontId="2" fillId="37" borderId="14" xfId="0" applyFont="1" applyFill="1" applyBorder="1" applyAlignment="1">
      <alignment horizontal="center" vertical="center"/>
    </xf>
    <xf numFmtId="0" fontId="2" fillId="38" borderId="14" xfId="0" applyFont="1" applyFill="1" applyBorder="1" applyAlignment="1">
      <alignment horizontal="center" vertical="center"/>
    </xf>
    <xf numFmtId="0" fontId="2" fillId="25" borderId="14" xfId="0" applyFont="1" applyFill="1" applyBorder="1" applyAlignment="1">
      <alignment horizontal="center" vertical="center"/>
    </xf>
    <xf numFmtId="0" fontId="2" fillId="12" borderId="14" xfId="0" applyFont="1" applyFill="1" applyBorder="1" applyAlignment="1">
      <alignment horizontal="center" vertical="center"/>
    </xf>
    <xf numFmtId="165" fontId="5" fillId="4" borderId="14" xfId="0" applyNumberFormat="1" applyFont="1" applyFill="1" applyBorder="1" applyAlignment="1">
      <alignment horizontal="center" vertical="center"/>
    </xf>
    <xf numFmtId="0" fontId="5" fillId="4" borderId="14" xfId="0" applyFont="1" applyFill="1" applyBorder="1" applyAlignment="1"/>
    <xf numFmtId="0" fontId="0" fillId="4" borderId="91" xfId="0" applyFont="1" applyFill="1" applyBorder="1" applyAlignment="1"/>
    <xf numFmtId="0" fontId="0" fillId="4" borderId="61" xfId="0" applyFont="1" applyFill="1" applyBorder="1" applyAlignment="1"/>
    <xf numFmtId="0" fontId="5" fillId="7" borderId="14" xfId="0" applyFont="1" applyFill="1" applyBorder="1" applyAlignment="1">
      <alignment horizontal="center" vertical="center"/>
    </xf>
    <xf numFmtId="175" fontId="5" fillId="7" borderId="14" xfId="0" applyNumberFormat="1" applyFont="1" applyFill="1" applyBorder="1" applyAlignment="1">
      <alignment horizontal="center" vertical="center"/>
    </xf>
    <xf numFmtId="49" fontId="5" fillId="7" borderId="14" xfId="0" applyNumberFormat="1" applyFont="1" applyFill="1" applyBorder="1" applyAlignment="1">
      <alignment horizontal="center" vertical="center" wrapText="1"/>
    </xf>
    <xf numFmtId="49" fontId="5" fillId="32" borderId="14" xfId="0" applyNumberFormat="1" applyFont="1" applyFill="1" applyBorder="1" applyAlignment="1">
      <alignment horizontal="center" vertical="center" wrapText="1"/>
    </xf>
    <xf numFmtId="49" fontId="5" fillId="33" borderId="14" xfId="0" applyNumberFormat="1" applyFont="1" applyFill="1" applyBorder="1" applyAlignment="1">
      <alignment horizontal="center" vertical="center" wrapText="1"/>
    </xf>
    <xf numFmtId="49" fontId="25" fillId="34" borderId="14" xfId="0" applyNumberFormat="1" applyFont="1" applyFill="1" applyBorder="1" applyAlignment="1">
      <alignment horizontal="center" vertical="center" wrapText="1"/>
    </xf>
    <xf numFmtId="49" fontId="5" fillId="42" borderId="14" xfId="0" applyNumberFormat="1" applyFont="1" applyFill="1" applyBorder="1" applyAlignment="1">
      <alignment horizontal="center" vertical="center" wrapText="1"/>
    </xf>
    <xf numFmtId="49" fontId="5" fillId="43" borderId="14" xfId="0" applyNumberFormat="1" applyFont="1" applyFill="1" applyBorder="1" applyAlignment="1">
      <alignment horizontal="center" vertical="center" wrapText="1"/>
    </xf>
    <xf numFmtId="49" fontId="5" fillId="37" borderId="14" xfId="0" applyNumberFormat="1" applyFont="1" applyFill="1" applyBorder="1" applyAlignment="1">
      <alignment horizontal="center" vertical="center" wrapText="1"/>
    </xf>
    <xf numFmtId="49" fontId="5" fillId="38" borderId="14" xfId="0" applyNumberFormat="1" applyFont="1" applyFill="1" applyBorder="1" applyAlignment="1">
      <alignment horizontal="center" vertical="center" wrapText="1"/>
    </xf>
    <xf numFmtId="49" fontId="5" fillId="39" borderId="14" xfId="0" applyNumberFormat="1" applyFont="1" applyFill="1" applyBorder="1" applyAlignment="1">
      <alignment horizontal="center" vertical="center" wrapText="1"/>
    </xf>
    <xf numFmtId="0" fontId="22" fillId="4" borderId="14" xfId="0" applyNumberFormat="1" applyFont="1" applyFill="1" applyBorder="1" applyAlignment="1">
      <alignment horizontal="center" vertical="center"/>
    </xf>
    <xf numFmtId="0" fontId="0" fillId="0" borderId="0" xfId="0" applyNumberFormat="1" applyFont="1" applyAlignment="1"/>
    <xf numFmtId="0" fontId="17" fillId="4" borderId="8" xfId="0" applyFont="1" applyFill="1" applyBorder="1" applyAlignment="1"/>
    <xf numFmtId="0" fontId="17" fillId="4" borderId="10" xfId="0" applyFont="1" applyFill="1" applyBorder="1" applyAlignment="1"/>
    <xf numFmtId="49" fontId="17" fillId="4" borderId="11" xfId="0" applyNumberFormat="1" applyFont="1" applyFill="1" applyBorder="1" applyAlignment="1"/>
    <xf numFmtId="0" fontId="17" fillId="4" borderId="11" xfId="0" applyFont="1" applyFill="1" applyBorder="1" applyAlignment="1"/>
    <xf numFmtId="0" fontId="17" fillId="4" borderId="37" xfId="0" applyFont="1" applyFill="1" applyBorder="1" applyAlignment="1"/>
    <xf numFmtId="49" fontId="15" fillId="5" borderId="115" xfId="0" applyNumberFormat="1" applyFont="1" applyFill="1" applyBorder="1" applyAlignment="1">
      <alignment horizontal="center" vertical="center"/>
    </xf>
    <xf numFmtId="0" fontId="5" fillId="5" borderId="116" xfId="0" applyNumberFormat="1" applyFont="1" applyFill="1" applyBorder="1" applyAlignment="1">
      <alignment horizontal="center"/>
    </xf>
    <xf numFmtId="0" fontId="5" fillId="5" borderId="117" xfId="0" applyNumberFormat="1" applyFont="1" applyFill="1" applyBorder="1" applyAlignment="1">
      <alignment horizontal="center"/>
    </xf>
    <xf numFmtId="49" fontId="12" fillId="4" borderId="115" xfId="0" applyNumberFormat="1" applyFont="1" applyFill="1" applyBorder="1" applyAlignment="1">
      <alignment horizontal="left" vertical="center"/>
    </xf>
    <xf numFmtId="49" fontId="12" fillId="4" borderId="116" xfId="0" applyNumberFormat="1" applyFont="1" applyFill="1" applyBorder="1" applyAlignment="1">
      <alignment horizontal="center" vertical="center"/>
    </xf>
    <xf numFmtId="0" fontId="12" fillId="4" borderId="116" xfId="0" applyNumberFormat="1" applyFont="1" applyFill="1" applyBorder="1" applyAlignment="1">
      <alignment horizontal="center" vertical="center"/>
    </xf>
    <xf numFmtId="0" fontId="12" fillId="4" borderId="117" xfId="0" applyNumberFormat="1" applyFont="1" applyFill="1" applyBorder="1" applyAlignment="1">
      <alignment horizontal="center" vertical="center"/>
    </xf>
    <xf numFmtId="49" fontId="12" fillId="4" borderId="117" xfId="0" applyNumberFormat="1" applyFont="1" applyFill="1" applyBorder="1" applyAlignment="1">
      <alignment horizontal="center" vertical="center"/>
    </xf>
    <xf numFmtId="49" fontId="12" fillId="4" borderId="118" xfId="0" applyNumberFormat="1" applyFont="1" applyFill="1" applyBorder="1" applyAlignment="1">
      <alignment vertical="top"/>
    </xf>
    <xf numFmtId="0" fontId="34" fillId="4" borderId="119" xfId="0" applyFont="1" applyFill="1" applyBorder="1" applyAlignment="1">
      <alignment horizontal="center"/>
    </xf>
    <xf numFmtId="0" fontId="34" fillId="4" borderId="120" xfId="0" applyFont="1" applyFill="1" applyBorder="1" applyAlignment="1">
      <alignment horizontal="center"/>
    </xf>
    <xf numFmtId="49" fontId="12" fillId="4" borderId="121" xfId="0" applyNumberFormat="1" applyFont="1" applyFill="1" applyBorder="1" applyAlignment="1">
      <alignment vertical="top"/>
    </xf>
    <xf numFmtId="0" fontId="34" fillId="4" borderId="122" xfId="0" applyFont="1" applyFill="1" applyBorder="1" applyAlignment="1">
      <alignment horizontal="center"/>
    </xf>
    <xf numFmtId="49" fontId="12" fillId="4" borderId="122" xfId="0" applyNumberFormat="1" applyFont="1" applyFill="1" applyBorder="1" applyAlignment="1">
      <alignment vertical="top"/>
    </xf>
    <xf numFmtId="0" fontId="34" fillId="4" borderId="123" xfId="0" applyFont="1" applyFill="1" applyBorder="1" applyAlignment="1">
      <alignment horizontal="center"/>
    </xf>
    <xf numFmtId="49" fontId="5" fillId="5" borderId="115" xfId="0" applyNumberFormat="1" applyFont="1" applyFill="1" applyBorder="1" applyAlignment="1">
      <alignment horizontal="center" vertical="center"/>
    </xf>
    <xf numFmtId="0" fontId="5" fillId="5" borderId="116" xfId="0" applyNumberFormat="1" applyFont="1" applyFill="1" applyBorder="1" applyAlignment="1">
      <alignment horizontal="center" vertical="center"/>
    </xf>
    <xf numFmtId="0" fontId="5" fillId="5" borderId="117" xfId="0" applyNumberFormat="1" applyFont="1" applyFill="1" applyBorder="1" applyAlignment="1">
      <alignment horizontal="center" vertical="center"/>
    </xf>
    <xf numFmtId="49" fontId="12" fillId="4" borderId="116" xfId="0" applyNumberFormat="1" applyFont="1" applyFill="1" applyBorder="1" applyAlignment="1">
      <alignment horizontal="left" vertical="center"/>
    </xf>
    <xf numFmtId="0" fontId="12" fillId="4" borderId="116" xfId="0" applyNumberFormat="1" applyFont="1" applyFill="1" applyBorder="1" applyAlignment="1">
      <alignment horizontal="left" vertical="center"/>
    </xf>
    <xf numFmtId="0" fontId="12" fillId="4" borderId="117" xfId="0" applyNumberFormat="1" applyFont="1" applyFill="1" applyBorder="1" applyAlignment="1">
      <alignment horizontal="left" vertical="center"/>
    </xf>
    <xf numFmtId="49" fontId="12" fillId="4" borderId="117" xfId="0" applyNumberFormat="1" applyFont="1" applyFill="1" applyBorder="1" applyAlignment="1">
      <alignment horizontal="left" vertical="center"/>
    </xf>
    <xf numFmtId="49" fontId="36" fillId="4" borderId="14" xfId="1" applyNumberFormat="1" applyFont="1" applyFill="1" applyBorder="1" applyAlignment="1">
      <alignment horizontal="left" vertical="center"/>
    </xf>
    <xf numFmtId="0" fontId="1" fillId="0" borderId="0" xfId="0" applyFont="1" applyAlignment="1">
      <alignment horizontal="left" wrapText="1"/>
    </xf>
    <xf numFmtId="0" fontId="0" fillId="0" borderId="0" xfId="0" applyFont="1" applyAlignment="1"/>
    <xf numFmtId="0" fontId="0" fillId="4" borderId="8" xfId="0" applyFont="1" applyFill="1" applyBorder="1" applyAlignment="1"/>
    <xf numFmtId="0" fontId="0" fillId="4" borderId="9" xfId="0" applyFont="1" applyFill="1" applyBorder="1" applyAlignment="1"/>
    <xf numFmtId="49" fontId="4" fillId="4" borderId="2" xfId="0" applyNumberFormat="1" applyFont="1" applyFill="1" applyBorder="1" applyAlignment="1">
      <alignment horizontal="center" vertical="center"/>
    </xf>
    <xf numFmtId="49" fontId="4" fillId="4" borderId="3" xfId="0" applyNumberFormat="1" applyFont="1" applyFill="1" applyBorder="1" applyAlignment="1">
      <alignment horizontal="center" vertical="center"/>
    </xf>
    <xf numFmtId="49" fontId="6" fillId="5" borderId="18" xfId="0" applyNumberFormat="1" applyFont="1" applyFill="1" applyBorder="1" applyAlignment="1">
      <alignment horizontal="center"/>
    </xf>
    <xf numFmtId="49" fontId="6" fillId="5" borderId="19" xfId="0" applyNumberFormat="1" applyFont="1" applyFill="1" applyBorder="1" applyAlignment="1">
      <alignment horizontal="center"/>
    </xf>
    <xf numFmtId="0" fontId="6" fillId="5" borderId="18" xfId="0" applyFont="1" applyFill="1" applyBorder="1" applyAlignment="1">
      <alignment horizontal="center"/>
    </xf>
    <xf numFmtId="0" fontId="6" fillId="5" borderId="19" xfId="0" applyFont="1" applyFill="1" applyBorder="1" applyAlignment="1">
      <alignment horizontal="center"/>
    </xf>
    <xf numFmtId="49" fontId="5" fillId="4" borderId="8" xfId="0" applyNumberFormat="1" applyFont="1" applyFill="1" applyBorder="1" applyAlignment="1">
      <alignment horizontal="center"/>
    </xf>
    <xf numFmtId="0" fontId="5" fillId="4" borderId="8" xfId="0" applyFont="1" applyFill="1" applyBorder="1" applyAlignment="1">
      <alignment horizontal="center"/>
    </xf>
    <xf numFmtId="0" fontId="5" fillId="4" borderId="9" xfId="0" applyFont="1" applyFill="1" applyBorder="1" applyAlignment="1">
      <alignment horizontal="center"/>
    </xf>
    <xf numFmtId="49" fontId="6" fillId="5" borderId="14" xfId="0" applyNumberFormat="1" applyFont="1" applyFill="1" applyBorder="1" applyAlignment="1">
      <alignment horizontal="center" vertical="center"/>
    </xf>
    <xf numFmtId="0" fontId="6" fillId="5" borderId="14" xfId="0" applyFont="1" applyFill="1" applyBorder="1" applyAlignment="1">
      <alignment horizontal="center" vertical="center"/>
    </xf>
    <xf numFmtId="164" fontId="6" fillId="4" borderId="14" xfId="0" applyNumberFormat="1" applyFont="1" applyFill="1" applyBorder="1" applyAlignment="1">
      <alignment horizontal="center" vertical="center" wrapText="1"/>
    </xf>
    <xf numFmtId="165" fontId="6" fillId="4" borderId="14" xfId="0" applyNumberFormat="1" applyFont="1" applyFill="1" applyBorder="1" applyAlignment="1">
      <alignment horizontal="center" vertical="center" wrapText="1"/>
    </xf>
    <xf numFmtId="0" fontId="6" fillId="4" borderId="14" xfId="0" applyFont="1" applyFill="1" applyBorder="1" applyAlignment="1">
      <alignment horizontal="center" vertical="center" wrapText="1"/>
    </xf>
    <xf numFmtId="164" fontId="6" fillId="6" borderId="14" xfId="0" applyNumberFormat="1" applyFont="1" applyFill="1" applyBorder="1" applyAlignment="1">
      <alignment horizontal="center" vertical="center" wrapText="1"/>
    </xf>
    <xf numFmtId="49" fontId="5" fillId="5" borderId="17" xfId="0" applyNumberFormat="1" applyFont="1" applyFill="1" applyBorder="1" applyAlignment="1">
      <alignment horizontal="center"/>
    </xf>
    <xf numFmtId="0" fontId="5" fillId="5" borderId="18" xfId="0" applyFont="1" applyFill="1" applyBorder="1" applyAlignment="1">
      <alignment horizontal="center"/>
    </xf>
    <xf numFmtId="0" fontId="5" fillId="5" borderId="19" xfId="0" applyFont="1" applyFill="1" applyBorder="1" applyAlignment="1">
      <alignment horizontal="center"/>
    </xf>
    <xf numFmtId="3" fontId="5" fillId="4" borderId="14" xfId="0" applyNumberFormat="1" applyFont="1" applyFill="1" applyBorder="1" applyAlignment="1">
      <alignment horizontal="center" vertical="center"/>
    </xf>
    <xf numFmtId="0" fontId="5" fillId="4" borderId="14" xfId="0" applyFont="1" applyFill="1" applyBorder="1" applyAlignment="1">
      <alignment horizontal="center" vertical="center"/>
    </xf>
    <xf numFmtId="49" fontId="6" fillId="5" borderId="17" xfId="0" applyNumberFormat="1" applyFont="1" applyFill="1" applyBorder="1" applyAlignment="1">
      <alignment horizontal="left" vertical="center"/>
    </xf>
    <xf numFmtId="49" fontId="6" fillId="5" borderId="19" xfId="0" applyNumberFormat="1" applyFont="1" applyFill="1" applyBorder="1" applyAlignment="1">
      <alignment horizontal="left" vertical="center"/>
    </xf>
    <xf numFmtId="0" fontId="11" fillId="4" borderId="17" xfId="0" applyFont="1" applyFill="1" applyBorder="1" applyAlignment="1">
      <alignment horizontal="left" vertical="center" wrapText="1"/>
    </xf>
    <xf numFmtId="0" fontId="11" fillId="4" borderId="18" xfId="0" applyFont="1" applyFill="1" applyBorder="1" applyAlignment="1">
      <alignment horizontal="left" vertical="center" wrapText="1"/>
    </xf>
    <xf numFmtId="0" fontId="11" fillId="4" borderId="19" xfId="0" applyFont="1" applyFill="1" applyBorder="1" applyAlignment="1">
      <alignment horizontal="left" vertical="center" wrapText="1"/>
    </xf>
    <xf numFmtId="49" fontId="5" fillId="5" borderId="21" xfId="0" applyNumberFormat="1" applyFont="1" applyFill="1" applyBorder="1" applyAlignment="1">
      <alignment horizontal="center" vertical="center" wrapText="1"/>
    </xf>
    <xf numFmtId="0" fontId="5" fillId="5" borderId="16" xfId="0" applyFont="1" applyFill="1" applyBorder="1" applyAlignment="1">
      <alignment horizontal="center" vertical="center" wrapText="1"/>
    </xf>
    <xf numFmtId="0" fontId="5" fillId="5" borderId="22" xfId="0" applyFont="1" applyFill="1" applyBorder="1" applyAlignment="1">
      <alignment horizontal="center" vertical="center" wrapText="1"/>
    </xf>
    <xf numFmtId="0" fontId="5" fillId="5" borderId="24" xfId="0" applyFont="1" applyFill="1" applyBorder="1" applyAlignment="1">
      <alignment horizontal="center" vertical="center" wrapText="1"/>
    </xf>
    <xf numFmtId="0" fontId="5" fillId="5" borderId="11" xfId="0" applyFont="1" applyFill="1" applyBorder="1" applyAlignment="1">
      <alignment horizontal="center" vertical="center" wrapText="1"/>
    </xf>
    <xf numFmtId="0" fontId="5" fillId="5" borderId="25" xfId="0" applyFont="1" applyFill="1" applyBorder="1" applyAlignment="1">
      <alignment horizontal="center" vertical="center" wrapText="1"/>
    </xf>
    <xf numFmtId="49" fontId="6" fillId="4" borderId="20" xfId="0" applyNumberFormat="1" applyFont="1" applyFill="1" applyBorder="1" applyAlignment="1">
      <alignment horizontal="center" vertical="center"/>
    </xf>
    <xf numFmtId="0" fontId="6" fillId="4" borderId="23" xfId="0" applyFont="1" applyFill="1" applyBorder="1" applyAlignment="1">
      <alignment horizontal="center" vertical="center"/>
    </xf>
    <xf numFmtId="3" fontId="5" fillId="4" borderId="21" xfId="0" applyNumberFormat="1" applyFont="1" applyFill="1" applyBorder="1" applyAlignment="1">
      <alignment horizontal="center" vertical="center"/>
    </xf>
    <xf numFmtId="0" fontId="5" fillId="4" borderId="22" xfId="0" applyFont="1" applyFill="1" applyBorder="1" applyAlignment="1">
      <alignment horizontal="center" vertical="center"/>
    </xf>
    <xf numFmtId="0" fontId="5" fillId="4" borderId="24" xfId="0" applyFont="1" applyFill="1" applyBorder="1" applyAlignment="1">
      <alignment horizontal="center" vertical="center"/>
    </xf>
    <xf numFmtId="0" fontId="5" fillId="4" borderId="25" xfId="0" applyFont="1" applyFill="1" applyBorder="1" applyAlignment="1">
      <alignment horizontal="center" vertical="center"/>
    </xf>
    <xf numFmtId="49" fontId="9" fillId="4" borderId="26" xfId="0" applyNumberFormat="1" applyFont="1" applyFill="1" applyBorder="1" applyAlignment="1">
      <alignment horizontal="center" vertical="center"/>
    </xf>
    <xf numFmtId="0" fontId="9" fillId="4" borderId="27" xfId="0" applyFont="1" applyFill="1" applyBorder="1" applyAlignment="1">
      <alignment horizontal="center" vertical="center"/>
    </xf>
    <xf numFmtId="0" fontId="9" fillId="4" borderId="28" xfId="0" applyFont="1" applyFill="1" applyBorder="1" applyAlignment="1">
      <alignment horizontal="center" vertical="center"/>
    </xf>
    <xf numFmtId="0" fontId="9" fillId="4" borderId="29" xfId="0" applyFont="1" applyFill="1" applyBorder="1" applyAlignment="1">
      <alignment horizontal="center" vertical="center"/>
    </xf>
    <xf numFmtId="0" fontId="9" fillId="4" borderId="30" xfId="0" applyFont="1" applyFill="1" applyBorder="1" applyAlignment="1">
      <alignment horizontal="center" vertical="center"/>
    </xf>
    <xf numFmtId="0" fontId="9" fillId="4" borderId="31" xfId="0" applyFont="1" applyFill="1" applyBorder="1" applyAlignment="1">
      <alignment horizontal="center" vertical="center"/>
    </xf>
    <xf numFmtId="49" fontId="5" fillId="4" borderId="26" xfId="0" applyNumberFormat="1" applyFont="1" applyFill="1" applyBorder="1" applyAlignment="1">
      <alignment horizontal="center" vertical="center"/>
    </xf>
    <xf numFmtId="0" fontId="5" fillId="4" borderId="27" xfId="0" applyFont="1" applyFill="1" applyBorder="1" applyAlignment="1">
      <alignment horizontal="center" vertical="center"/>
    </xf>
    <xf numFmtId="0" fontId="5" fillId="4" borderId="28" xfId="0" applyFont="1" applyFill="1" applyBorder="1" applyAlignment="1">
      <alignment horizontal="center" vertical="center"/>
    </xf>
    <xf numFmtId="0" fontId="5" fillId="4" borderId="29" xfId="0" applyFont="1" applyFill="1" applyBorder="1" applyAlignment="1">
      <alignment horizontal="center" vertical="center"/>
    </xf>
    <xf numFmtId="0" fontId="5" fillId="4" borderId="30" xfId="0" applyFont="1" applyFill="1" applyBorder="1" applyAlignment="1">
      <alignment horizontal="center" vertical="center"/>
    </xf>
    <xf numFmtId="0" fontId="5" fillId="4" borderId="31" xfId="0" applyFont="1" applyFill="1" applyBorder="1" applyAlignment="1">
      <alignment horizontal="center" vertical="center"/>
    </xf>
    <xf numFmtId="49" fontId="5" fillId="4" borderId="26" xfId="0" applyNumberFormat="1" applyFont="1" applyFill="1" applyBorder="1" applyAlignment="1">
      <alignment horizontal="center" vertical="center" wrapText="1"/>
    </xf>
    <xf numFmtId="0" fontId="5" fillId="4" borderId="27" xfId="0" applyFont="1" applyFill="1" applyBorder="1" applyAlignment="1">
      <alignment horizontal="center" vertical="center" wrapText="1"/>
    </xf>
    <xf numFmtId="0" fontId="5" fillId="4" borderId="28" xfId="0" applyFont="1" applyFill="1" applyBorder="1" applyAlignment="1">
      <alignment horizontal="center" vertical="center" wrapText="1"/>
    </xf>
    <xf numFmtId="0" fontId="5" fillId="4" borderId="32" xfId="0" applyFont="1" applyFill="1" applyBorder="1" applyAlignment="1">
      <alignment horizontal="center" vertical="center" wrapText="1"/>
    </xf>
    <xf numFmtId="0" fontId="5" fillId="4" borderId="33" xfId="0" applyFont="1" applyFill="1" applyBorder="1" applyAlignment="1">
      <alignment horizontal="center" vertical="center" wrapText="1"/>
    </xf>
    <xf numFmtId="0" fontId="5" fillId="4" borderId="34" xfId="0" applyFont="1" applyFill="1" applyBorder="1" applyAlignment="1">
      <alignment horizontal="center" vertical="center" wrapText="1"/>
    </xf>
    <xf numFmtId="0" fontId="5" fillId="4" borderId="29" xfId="0" applyFont="1" applyFill="1" applyBorder="1" applyAlignment="1">
      <alignment horizontal="center" vertical="center" wrapText="1"/>
    </xf>
    <xf numFmtId="0" fontId="5" fillId="4" borderId="30" xfId="0" applyFont="1" applyFill="1" applyBorder="1" applyAlignment="1">
      <alignment horizontal="center" vertical="center" wrapText="1"/>
    </xf>
    <xf numFmtId="0" fontId="5" fillId="4" borderId="31" xfId="0" applyFont="1" applyFill="1" applyBorder="1" applyAlignment="1">
      <alignment horizontal="center" vertical="center" wrapText="1"/>
    </xf>
    <xf numFmtId="1" fontId="6" fillId="4" borderId="14" xfId="0" applyNumberFormat="1" applyFont="1" applyFill="1" applyBorder="1" applyAlignment="1">
      <alignment horizontal="center" vertical="center"/>
    </xf>
    <xf numFmtId="0" fontId="6" fillId="4" borderId="14" xfId="0" applyFont="1" applyFill="1" applyBorder="1" applyAlignment="1">
      <alignment horizontal="center" vertical="center"/>
    </xf>
    <xf numFmtId="166" fontId="6" fillId="4" borderId="14" xfId="0" applyNumberFormat="1" applyFont="1" applyFill="1" applyBorder="1" applyAlignment="1">
      <alignment horizontal="center" vertical="center"/>
    </xf>
    <xf numFmtId="49" fontId="5" fillId="5" borderId="17" xfId="0" applyNumberFormat="1" applyFont="1" applyFill="1" applyBorder="1" applyAlignment="1">
      <alignment horizontal="center" vertical="center"/>
    </xf>
    <xf numFmtId="49" fontId="5" fillId="5" borderId="18" xfId="0" applyNumberFormat="1" applyFont="1" applyFill="1" applyBorder="1" applyAlignment="1">
      <alignment horizontal="center" vertical="center"/>
    </xf>
    <xf numFmtId="49" fontId="5" fillId="5" borderId="19" xfId="0" applyNumberFormat="1" applyFont="1" applyFill="1" applyBorder="1" applyAlignment="1">
      <alignment horizontal="center" vertical="center"/>
    </xf>
    <xf numFmtId="49" fontId="5" fillId="5" borderId="21" xfId="0" applyNumberFormat="1" applyFont="1" applyFill="1" applyBorder="1" applyAlignment="1">
      <alignment horizontal="center" vertical="center"/>
    </xf>
    <xf numFmtId="0" fontId="5" fillId="5" borderId="16" xfId="0" applyFont="1" applyFill="1" applyBorder="1" applyAlignment="1">
      <alignment horizontal="center" vertical="center"/>
    </xf>
    <xf numFmtId="0" fontId="5" fillId="5" borderId="22" xfId="0" applyFont="1" applyFill="1" applyBorder="1" applyAlignment="1">
      <alignment horizontal="center" vertical="center"/>
    </xf>
    <xf numFmtId="0" fontId="5" fillId="5" borderId="24" xfId="0" applyFont="1" applyFill="1" applyBorder="1" applyAlignment="1">
      <alignment horizontal="center" vertical="center"/>
    </xf>
    <xf numFmtId="0" fontId="5" fillId="5" borderId="11" xfId="0" applyFont="1" applyFill="1" applyBorder="1" applyAlignment="1">
      <alignment horizontal="center" vertical="center"/>
    </xf>
    <xf numFmtId="0" fontId="5" fillId="5" borderId="25" xfId="0" applyFont="1" applyFill="1" applyBorder="1" applyAlignment="1">
      <alignment horizontal="center" vertical="center"/>
    </xf>
    <xf numFmtId="49" fontId="5" fillId="5" borderId="14" xfId="0" applyNumberFormat="1" applyFont="1" applyFill="1" applyBorder="1" applyAlignment="1">
      <alignment horizontal="center"/>
    </xf>
    <xf numFmtId="0" fontId="5" fillId="5" borderId="14" xfId="0" applyFont="1" applyFill="1" applyBorder="1" applyAlignment="1">
      <alignment horizontal="center"/>
    </xf>
    <xf numFmtId="49" fontId="5" fillId="4" borderId="21" xfId="0" applyNumberFormat="1" applyFont="1" applyFill="1" applyBorder="1" applyAlignment="1">
      <alignment horizontal="center" vertical="center"/>
    </xf>
    <xf numFmtId="0" fontId="5" fillId="4" borderId="16" xfId="0" applyFont="1" applyFill="1" applyBorder="1" applyAlignment="1">
      <alignment horizontal="center" vertical="center"/>
    </xf>
    <xf numFmtId="0" fontId="5" fillId="4" borderId="11" xfId="0" applyFont="1" applyFill="1" applyBorder="1" applyAlignment="1">
      <alignment horizontal="center" vertical="center"/>
    </xf>
    <xf numFmtId="0" fontId="0" fillId="4" borderId="14" xfId="0" applyFont="1" applyFill="1" applyBorder="1" applyAlignment="1"/>
    <xf numFmtId="49" fontId="7" fillId="4" borderId="14" xfId="0" applyNumberFormat="1" applyFont="1" applyFill="1" applyBorder="1" applyAlignment="1">
      <alignment horizontal="center" vertical="center"/>
    </xf>
    <xf numFmtId="49" fontId="6" fillId="4" borderId="14" xfId="0" applyNumberFormat="1" applyFont="1" applyFill="1" applyBorder="1" applyAlignment="1">
      <alignment horizontal="center" vertical="center"/>
    </xf>
    <xf numFmtId="1" fontId="6" fillId="4" borderId="14" xfId="0" applyNumberFormat="1" applyFont="1" applyFill="1" applyBorder="1" applyAlignment="1">
      <alignment horizontal="center" vertical="center" wrapText="1"/>
    </xf>
    <xf numFmtId="0" fontId="6" fillId="4" borderId="14" xfId="0" applyNumberFormat="1" applyFont="1" applyFill="1" applyBorder="1" applyAlignment="1">
      <alignment horizontal="center" vertical="center" wrapText="1"/>
    </xf>
    <xf numFmtId="49" fontId="19" fillId="8" borderId="73" xfId="0" applyNumberFormat="1" applyFont="1" applyFill="1" applyBorder="1" applyAlignment="1">
      <alignment vertical="center"/>
    </xf>
    <xf numFmtId="0" fontId="0" fillId="4" borderId="74" xfId="0" applyFont="1" applyFill="1" applyBorder="1" applyAlignment="1"/>
    <xf numFmtId="0" fontId="0" fillId="4" borderId="75" xfId="0" applyFont="1" applyFill="1" applyBorder="1" applyAlignment="1"/>
    <xf numFmtId="49" fontId="19" fillId="22" borderId="17" xfId="0" applyNumberFormat="1" applyFont="1" applyFill="1" applyBorder="1" applyAlignment="1">
      <alignment horizontal="center" vertical="center"/>
    </xf>
    <xf numFmtId="49" fontId="19" fillId="4" borderId="18" xfId="0" applyNumberFormat="1" applyFont="1" applyFill="1" applyBorder="1" applyAlignment="1">
      <alignment horizontal="center" vertical="center"/>
    </xf>
    <xf numFmtId="49" fontId="19" fillId="4" borderId="19" xfId="0" applyNumberFormat="1" applyFont="1" applyFill="1" applyBorder="1" applyAlignment="1">
      <alignment horizontal="center" vertical="center"/>
    </xf>
    <xf numFmtId="49" fontId="15" fillId="5" borderId="20" xfId="0" applyNumberFormat="1" applyFont="1" applyFill="1" applyBorder="1" applyAlignment="1">
      <alignment horizontal="center" vertical="center" wrapText="1"/>
    </xf>
    <xf numFmtId="49" fontId="15" fillId="5" borderId="57" xfId="0" applyNumberFormat="1" applyFont="1" applyFill="1" applyBorder="1" applyAlignment="1">
      <alignment horizontal="center" vertical="center" wrapText="1"/>
    </xf>
    <xf numFmtId="49" fontId="15" fillId="5" borderId="23" xfId="0" applyNumberFormat="1" applyFont="1" applyFill="1" applyBorder="1" applyAlignment="1">
      <alignment horizontal="center" vertical="center" wrapText="1"/>
    </xf>
    <xf numFmtId="49" fontId="15" fillId="5" borderId="20" xfId="0" applyNumberFormat="1" applyFont="1" applyFill="1" applyBorder="1" applyAlignment="1">
      <alignment horizontal="center" vertical="center"/>
    </xf>
    <xf numFmtId="49" fontId="15" fillId="5" borderId="23" xfId="0" applyNumberFormat="1" applyFont="1" applyFill="1" applyBorder="1" applyAlignment="1">
      <alignment horizontal="center" vertical="center"/>
    </xf>
    <xf numFmtId="49" fontId="19" fillId="5" borderId="14" xfId="0" applyNumberFormat="1" applyFont="1" applyFill="1" applyBorder="1" applyAlignment="1">
      <alignment horizontal="center" vertical="center"/>
    </xf>
    <xf numFmtId="0" fontId="19" fillId="5" borderId="14" xfId="0" applyFont="1" applyFill="1" applyBorder="1" applyAlignment="1">
      <alignment horizontal="center" vertical="center"/>
    </xf>
    <xf numFmtId="49" fontId="24" fillId="5" borderId="20" xfId="0" applyNumberFormat="1" applyFont="1" applyFill="1" applyBorder="1" applyAlignment="1">
      <alignment horizontal="center" vertical="center"/>
    </xf>
    <xf numFmtId="0" fontId="24" fillId="5" borderId="57" xfId="0" applyFont="1" applyFill="1" applyBorder="1" applyAlignment="1">
      <alignment horizontal="center" vertical="center"/>
    </xf>
    <xf numFmtId="0" fontId="24" fillId="5" borderId="23" xfId="0" applyFont="1" applyFill="1" applyBorder="1" applyAlignment="1">
      <alignment horizontal="center" vertical="center"/>
    </xf>
    <xf numFmtId="49" fontId="15" fillId="5" borderId="14" xfId="0" applyNumberFormat="1" applyFont="1" applyFill="1" applyBorder="1" applyAlignment="1">
      <alignment horizontal="center" vertical="center" wrapText="1"/>
    </xf>
    <xf numFmtId="0" fontId="15" fillId="5" borderId="14" xfId="0" applyFont="1" applyFill="1" applyBorder="1" applyAlignment="1">
      <alignment horizontal="center" vertical="center" wrapText="1"/>
    </xf>
    <xf numFmtId="49" fontId="19" fillId="5" borderId="17" xfId="0" applyNumberFormat="1" applyFont="1" applyFill="1" applyBorder="1" applyAlignment="1">
      <alignment horizontal="center" vertical="center"/>
    </xf>
    <xf numFmtId="1" fontId="5" fillId="21" borderId="17" xfId="0" applyNumberFormat="1" applyFont="1" applyFill="1" applyBorder="1" applyAlignment="1">
      <alignment horizontal="center" vertical="center"/>
    </xf>
    <xf numFmtId="1" fontId="5" fillId="21" borderId="18" xfId="0" applyNumberFormat="1" applyFont="1" applyFill="1" applyBorder="1" applyAlignment="1">
      <alignment horizontal="center" vertical="center"/>
    </xf>
    <xf numFmtId="1" fontId="5" fillId="21" borderId="19" xfId="0" applyNumberFormat="1" applyFont="1" applyFill="1" applyBorder="1" applyAlignment="1">
      <alignment horizontal="center" vertical="center"/>
    </xf>
    <xf numFmtId="49" fontId="5" fillId="21" borderId="17" xfId="0" applyNumberFormat="1" applyFont="1" applyFill="1" applyBorder="1" applyAlignment="1">
      <alignment horizontal="center" vertical="center" wrapText="1"/>
    </xf>
    <xf numFmtId="49" fontId="5" fillId="21" borderId="18" xfId="0" applyNumberFormat="1" applyFont="1" applyFill="1" applyBorder="1" applyAlignment="1">
      <alignment horizontal="center" vertical="center" wrapText="1"/>
    </xf>
    <xf numFmtId="49" fontId="5" fillId="21" borderId="19" xfId="0" applyNumberFormat="1" applyFont="1" applyFill="1" applyBorder="1" applyAlignment="1">
      <alignment horizontal="center" vertical="center" wrapText="1"/>
    </xf>
    <xf numFmtId="49" fontId="5" fillId="9" borderId="18" xfId="0" applyNumberFormat="1" applyFont="1" applyFill="1" applyBorder="1" applyAlignment="1">
      <alignment horizontal="left" vertical="center" wrapText="1"/>
    </xf>
    <xf numFmtId="49" fontId="5" fillId="23" borderId="18" xfId="0" applyNumberFormat="1" applyFont="1" applyFill="1" applyBorder="1" applyAlignment="1">
      <alignment horizontal="left" vertical="center" wrapText="1"/>
    </xf>
    <xf numFmtId="0" fontId="0" fillId="4" borderId="18" xfId="0" applyFont="1" applyFill="1" applyBorder="1" applyAlignment="1"/>
    <xf numFmtId="49" fontId="5" fillId="23" borderId="19" xfId="0" applyNumberFormat="1" applyFont="1" applyFill="1" applyBorder="1" applyAlignment="1">
      <alignment horizontal="left" vertical="center" wrapText="1"/>
    </xf>
    <xf numFmtId="49" fontId="5" fillId="21" borderId="17" xfId="0" applyNumberFormat="1" applyFont="1" applyFill="1" applyBorder="1" applyAlignment="1">
      <alignment horizontal="center" vertical="center"/>
    </xf>
    <xf numFmtId="49" fontId="5" fillId="21" borderId="18" xfId="0" applyNumberFormat="1" applyFont="1" applyFill="1" applyBorder="1" applyAlignment="1">
      <alignment horizontal="center" vertical="center"/>
    </xf>
    <xf numFmtId="49" fontId="5" fillId="21" borderId="19" xfId="0" applyNumberFormat="1" applyFont="1" applyFill="1" applyBorder="1" applyAlignment="1">
      <alignment horizontal="center" vertical="center"/>
    </xf>
    <xf numFmtId="0" fontId="21" fillId="4" borderId="18" xfId="0" applyFont="1" applyFill="1" applyBorder="1" applyAlignment="1">
      <alignment horizontal="center" vertical="center"/>
    </xf>
    <xf numFmtId="49" fontId="19" fillId="4" borderId="17" xfId="0" applyNumberFormat="1" applyFont="1" applyFill="1" applyBorder="1" applyAlignment="1">
      <alignment horizontal="center" vertical="center"/>
    </xf>
    <xf numFmtId="49" fontId="14" fillId="4" borderId="21" xfId="0" applyNumberFormat="1" applyFont="1" applyFill="1" applyBorder="1" applyAlignment="1">
      <alignment horizontal="center" vertical="center" wrapText="1"/>
    </xf>
    <xf numFmtId="0" fontId="14" fillId="4" borderId="16" xfId="0" applyFont="1" applyFill="1" applyBorder="1" applyAlignment="1">
      <alignment horizontal="center" vertical="center" wrapText="1"/>
    </xf>
    <xf numFmtId="0" fontId="14" fillId="4" borderId="15" xfId="0" applyFont="1" applyFill="1" applyBorder="1" applyAlignment="1">
      <alignment horizontal="center" vertical="center" wrapText="1"/>
    </xf>
    <xf numFmtId="0" fontId="14" fillId="4" borderId="8" xfId="0" applyFont="1" applyFill="1" applyBorder="1" applyAlignment="1">
      <alignment horizontal="center" vertical="center" wrapText="1"/>
    </xf>
    <xf numFmtId="0" fontId="14" fillId="4" borderId="64" xfId="0" applyFont="1" applyFill="1" applyBorder="1" applyAlignment="1">
      <alignment horizontal="center" vertical="center" wrapText="1"/>
    </xf>
    <xf numFmtId="0" fontId="14" fillId="4" borderId="65" xfId="0" applyFont="1" applyFill="1" applyBorder="1" applyAlignment="1">
      <alignment horizontal="center" vertical="center" wrapText="1"/>
    </xf>
    <xf numFmtId="0" fontId="16" fillId="4" borderId="59" xfId="0" applyFont="1" applyFill="1" applyBorder="1" applyAlignment="1">
      <alignment horizontal="center" vertical="center"/>
    </xf>
    <xf numFmtId="0" fontId="0" fillId="4" borderId="59" xfId="0" applyFont="1" applyFill="1" applyBorder="1" applyAlignment="1"/>
    <xf numFmtId="49" fontId="24" fillId="4" borderId="18" xfId="0" applyNumberFormat="1" applyFont="1" applyFill="1" applyBorder="1" applyAlignment="1">
      <alignment horizontal="center" vertical="center" wrapText="1"/>
    </xf>
    <xf numFmtId="49" fontId="24" fillId="4" borderId="92" xfId="0" applyNumberFormat="1" applyFont="1" applyFill="1" applyBorder="1" applyAlignment="1">
      <alignment horizontal="center" vertical="center" wrapText="1"/>
    </xf>
    <xf numFmtId="49" fontId="33" fillId="4" borderId="14" xfId="0" applyNumberFormat="1" applyFont="1" applyFill="1" applyBorder="1" applyAlignment="1">
      <alignment horizontal="right"/>
    </xf>
    <xf numFmtId="49" fontId="5" fillId="4" borderId="14" xfId="0" applyNumberFormat="1" applyFont="1" applyFill="1" applyBorder="1" applyAlignment="1">
      <alignment horizontal="right"/>
    </xf>
    <xf numFmtId="49" fontId="14" fillId="4" borderId="107" xfId="0" applyNumberFormat="1" applyFont="1" applyFill="1" applyBorder="1" applyAlignment="1">
      <alignment horizontal="center" vertical="center" wrapText="1"/>
    </xf>
    <xf numFmtId="49" fontId="14" fillId="4" borderId="5" xfId="0" applyNumberFormat="1" applyFont="1" applyFill="1" applyBorder="1" applyAlignment="1">
      <alignment horizontal="center" vertical="center" wrapText="1"/>
    </xf>
    <xf numFmtId="49" fontId="14" fillId="4" borderId="36" xfId="0" applyNumberFormat="1" applyFont="1" applyFill="1" applyBorder="1" applyAlignment="1">
      <alignment horizontal="center" vertical="center" wrapText="1"/>
    </xf>
    <xf numFmtId="49" fontId="14" fillId="4" borderId="8" xfId="0" applyNumberFormat="1" applyFont="1" applyFill="1" applyBorder="1" applyAlignment="1">
      <alignment horizontal="center" vertical="center" wrapText="1"/>
    </xf>
    <xf numFmtId="49" fontId="14" fillId="4" borderId="108" xfId="0" applyNumberFormat="1" applyFont="1" applyFill="1" applyBorder="1" applyAlignment="1">
      <alignment horizontal="center" vertical="center" wrapText="1"/>
    </xf>
    <xf numFmtId="49" fontId="14" fillId="4" borderId="11" xfId="0" applyNumberFormat="1" applyFont="1" applyFill="1" applyBorder="1" applyAlignment="1">
      <alignment horizontal="center" vertical="center" wrapText="1"/>
    </xf>
    <xf numFmtId="49" fontId="5" fillId="4" borderId="21" xfId="0" applyNumberFormat="1" applyFont="1" applyFill="1" applyBorder="1" applyAlignment="1">
      <alignment horizontal="left" vertical="center"/>
    </xf>
    <xf numFmtId="0" fontId="5" fillId="4" borderId="16" xfId="0" applyFont="1" applyFill="1" applyBorder="1" applyAlignment="1">
      <alignment horizontal="left" vertical="center"/>
    </xf>
    <xf numFmtId="0" fontId="5" fillId="4" borderId="22" xfId="0" applyFont="1" applyFill="1" applyBorder="1" applyAlignment="1">
      <alignment horizontal="left" vertical="center"/>
    </xf>
    <xf numFmtId="0" fontId="5" fillId="4" borderId="15" xfId="0" applyFont="1" applyFill="1" applyBorder="1" applyAlignment="1">
      <alignment horizontal="left" vertical="center"/>
    </xf>
    <xf numFmtId="0" fontId="5" fillId="4" borderId="8" xfId="0" applyFont="1" applyFill="1" applyBorder="1" applyAlignment="1">
      <alignment horizontal="left" vertical="center"/>
    </xf>
    <xf numFmtId="0" fontId="5" fillId="4" borderId="13" xfId="0" applyFont="1" applyFill="1" applyBorder="1" applyAlignment="1">
      <alignment horizontal="left" vertical="center"/>
    </xf>
    <xf numFmtId="0" fontId="5" fillId="4" borderId="24" xfId="0" applyFont="1" applyFill="1" applyBorder="1" applyAlignment="1">
      <alignment horizontal="left" vertical="center"/>
    </xf>
    <xf numFmtId="0" fontId="5" fillId="4" borderId="11" xfId="0" applyFont="1" applyFill="1" applyBorder="1" applyAlignment="1">
      <alignment horizontal="left" vertical="center"/>
    </xf>
    <xf numFmtId="0" fontId="5" fillId="4" borderId="25" xfId="0" applyFont="1" applyFill="1" applyBorder="1" applyAlignment="1">
      <alignment horizontal="left" vertical="center"/>
    </xf>
    <xf numFmtId="49" fontId="5" fillId="4" borderId="21" xfId="0" applyNumberFormat="1" applyFont="1" applyFill="1" applyBorder="1" applyAlignment="1">
      <alignment horizontal="center" vertical="center" wrapText="1"/>
    </xf>
    <xf numFmtId="0" fontId="5" fillId="4" borderId="16" xfId="0" applyFont="1" applyFill="1" applyBorder="1" applyAlignment="1">
      <alignment horizontal="center" vertical="center" wrapText="1"/>
    </xf>
    <xf numFmtId="0" fontId="0" fillId="4" borderId="16" xfId="0" applyFont="1" applyFill="1" applyBorder="1" applyAlignment="1"/>
    <xf numFmtId="0" fontId="5" fillId="4" borderId="22" xfId="0" applyFont="1" applyFill="1" applyBorder="1" applyAlignment="1">
      <alignment horizontal="center" vertical="center" wrapText="1"/>
    </xf>
    <xf numFmtId="0" fontId="5" fillId="4" borderId="24" xfId="0" applyFont="1" applyFill="1" applyBorder="1" applyAlignment="1">
      <alignment horizontal="center" vertical="center" wrapText="1"/>
    </xf>
    <xf numFmtId="0" fontId="5" fillId="4" borderId="11" xfId="0" applyFont="1" applyFill="1" applyBorder="1" applyAlignment="1">
      <alignment horizontal="center" vertical="center" wrapText="1"/>
    </xf>
    <xf numFmtId="0" fontId="5" fillId="4" borderId="25" xfId="0" applyFont="1" applyFill="1" applyBorder="1" applyAlignment="1">
      <alignment horizontal="center" vertical="center" wrapText="1"/>
    </xf>
    <xf numFmtId="0" fontId="12" fillId="4" borderId="116" xfId="0" applyNumberFormat="1" applyFont="1" applyFill="1" applyBorder="1" applyAlignment="1">
      <alignment horizontal="left" vertical="center"/>
    </xf>
    <xf numFmtId="49" fontId="12" fillId="4" borderId="116" xfId="0" applyNumberFormat="1" applyFont="1" applyFill="1" applyBorder="1" applyAlignment="1">
      <alignment horizontal="left" vertical="center"/>
    </xf>
    <xf numFmtId="49" fontId="12" fillId="4" borderId="125" xfId="0" applyNumberFormat="1" applyFont="1" applyFill="1" applyBorder="1" applyAlignment="1">
      <alignment horizontal="left" vertical="center"/>
    </xf>
    <xf numFmtId="0" fontId="12" fillId="4" borderId="116" xfId="0" applyFont="1" applyFill="1" applyBorder="1" applyAlignment="1">
      <alignment horizontal="left" vertical="center"/>
    </xf>
    <xf numFmtId="0" fontId="12" fillId="4" borderId="117" xfId="0" applyFont="1" applyFill="1" applyBorder="1" applyAlignment="1">
      <alignment horizontal="left" vertical="center"/>
    </xf>
    <xf numFmtId="49" fontId="12" fillId="4" borderId="117" xfId="0" applyNumberFormat="1" applyFont="1" applyFill="1" applyBorder="1" applyAlignment="1">
      <alignment horizontal="left" vertical="center"/>
    </xf>
    <xf numFmtId="49" fontId="12" fillId="4" borderId="126" xfId="0" applyNumberFormat="1" applyFont="1" applyFill="1" applyBorder="1" applyAlignment="1">
      <alignment horizontal="left" vertical="center"/>
    </xf>
    <xf numFmtId="0" fontId="16" fillId="4" borderId="8" xfId="0" applyFont="1" applyFill="1" applyBorder="1" applyAlignment="1">
      <alignment horizontal="center" vertical="center"/>
    </xf>
    <xf numFmtId="49" fontId="16" fillId="4" borderId="107" xfId="0" applyNumberFormat="1" applyFont="1" applyFill="1" applyBorder="1" applyAlignment="1">
      <alignment horizontal="center" vertical="center" wrapText="1"/>
    </xf>
    <xf numFmtId="49" fontId="16" fillId="4" borderId="5" xfId="0" applyNumberFormat="1" applyFont="1" applyFill="1" applyBorder="1" applyAlignment="1">
      <alignment horizontal="center" vertical="center" wrapText="1"/>
    </xf>
    <xf numFmtId="49" fontId="16" fillId="4" borderId="36" xfId="0" applyNumberFormat="1" applyFont="1" applyFill="1" applyBorder="1" applyAlignment="1">
      <alignment horizontal="center" vertical="center" wrapText="1"/>
    </xf>
    <xf numFmtId="49" fontId="16" fillId="4" borderId="8" xfId="0" applyNumberFormat="1" applyFont="1" applyFill="1" applyBorder="1" applyAlignment="1">
      <alignment horizontal="center" vertical="center" wrapText="1"/>
    </xf>
    <xf numFmtId="49" fontId="16" fillId="4" borderId="108" xfId="0" applyNumberFormat="1" applyFont="1" applyFill="1" applyBorder="1" applyAlignment="1">
      <alignment horizontal="center" vertical="center" wrapText="1"/>
    </xf>
    <xf numFmtId="49" fontId="16" fillId="4" borderId="11" xfId="0" applyNumberFormat="1" applyFont="1" applyFill="1" applyBorder="1" applyAlignment="1">
      <alignment horizontal="center" vertical="center" wrapText="1"/>
    </xf>
    <xf numFmtId="49" fontId="5" fillId="4" borderId="112" xfId="0" applyNumberFormat="1" applyFont="1" applyFill="1" applyBorder="1" applyAlignment="1">
      <alignment horizontal="center" vertical="center"/>
    </xf>
    <xf numFmtId="49" fontId="5" fillId="4" borderId="113" xfId="0" applyNumberFormat="1" applyFont="1" applyFill="1" applyBorder="1" applyAlignment="1">
      <alignment horizontal="center" vertical="center"/>
    </xf>
    <xf numFmtId="49" fontId="5" fillId="4" borderId="114" xfId="0" applyNumberFormat="1" applyFont="1" applyFill="1" applyBorder="1" applyAlignment="1">
      <alignment horizontal="center" vertical="center"/>
    </xf>
    <xf numFmtId="49" fontId="5" fillId="5" borderId="118" xfId="0" applyNumberFormat="1" applyFont="1" applyFill="1" applyBorder="1" applyAlignment="1">
      <alignment horizontal="center" vertical="center" wrapText="1"/>
    </xf>
    <xf numFmtId="49" fontId="5" fillId="5" borderId="119" xfId="0" applyNumberFormat="1" applyFont="1" applyFill="1" applyBorder="1" applyAlignment="1">
      <alignment horizontal="center" vertical="center" wrapText="1"/>
    </xf>
    <xf numFmtId="49" fontId="5" fillId="5" borderId="120" xfId="0" applyNumberFormat="1" applyFont="1" applyFill="1" applyBorder="1" applyAlignment="1">
      <alignment horizontal="center" vertical="center" wrapText="1"/>
    </xf>
    <xf numFmtId="49" fontId="5" fillId="5" borderId="121" xfId="0" applyNumberFormat="1" applyFont="1" applyFill="1" applyBorder="1" applyAlignment="1">
      <alignment horizontal="center" vertical="center" wrapText="1"/>
    </xf>
    <xf numFmtId="49" fontId="5" fillId="5" borderId="122" xfId="0" applyNumberFormat="1" applyFont="1" applyFill="1" applyBorder="1" applyAlignment="1">
      <alignment horizontal="center" vertical="center" wrapText="1"/>
    </xf>
    <xf numFmtId="49" fontId="5" fillId="5" borderId="123" xfId="0" applyNumberFormat="1" applyFont="1" applyFill="1" applyBorder="1" applyAlignment="1">
      <alignment horizontal="center" vertical="center" wrapText="1"/>
    </xf>
    <xf numFmtId="49" fontId="12" fillId="4" borderId="115" xfId="0" applyNumberFormat="1" applyFont="1" applyFill="1" applyBorder="1" applyAlignment="1">
      <alignment horizontal="left" vertical="center"/>
    </xf>
    <xf numFmtId="49" fontId="12" fillId="4" borderId="124" xfId="0" applyNumberFormat="1" applyFont="1" applyFill="1" applyBorder="1" applyAlignment="1">
      <alignment horizontal="left" vertical="center"/>
    </xf>
  </cellXfs>
  <cellStyles count="2">
    <cellStyle name="Hyperlink" xfId="1" builtinId="8"/>
    <cellStyle name="Normal" xfId="0" builtinId="0"/>
  </cellStyles>
  <dxfs count="3">
    <dxf>
      <font>
        <color rgb="FFFF2600"/>
      </font>
    </dxf>
    <dxf>
      <font>
        <color rgb="FFFF0000"/>
      </font>
    </dxf>
    <dxf>
      <font>
        <color rgb="FFFF0000"/>
      </font>
    </dxf>
  </dxfs>
  <tableStyles count="0" defaultPivotStyle="PivotStyleMedium4"/>
  <colors>
    <indexedColors>
      <rgbColor rgb="FF000000"/>
      <rgbColor rgb="FFFFFFFF"/>
      <rgbColor rgb="FFFF0000"/>
      <rgbColor rgb="FF00FF00"/>
      <rgbColor rgb="FF0000FF"/>
      <rgbColor rgb="FFFFFF00"/>
      <rgbColor rgb="FFFF00FF"/>
      <rgbColor rgb="FF00FFFF"/>
      <rgbColor rgb="FF000000"/>
      <rgbColor rgb="015E88B1"/>
      <rgbColor rgb="01EEF3F4"/>
      <rgbColor rgb="FF0000FF"/>
      <rgbColor rgb="FFFFFFFF"/>
      <rgbColor rgb="FFAAAAAA"/>
      <rgbColor rgb="FFBFBFBF"/>
      <rgbColor rgb="FFFF0C04"/>
      <rgbColor rgb="FFDE7D86"/>
      <rgbColor rgb="FF4472C4"/>
      <rgbColor rgb="FF376092"/>
      <rgbColor rgb="FFBFBEBF"/>
      <rgbColor rgb="FFBDBEBF"/>
      <rgbColor rgb="FF0073F2"/>
      <rgbColor rgb="FFECFD0B"/>
      <rgbColor rgb="FFFF0000"/>
      <rgbColor rgb="FF00FF00"/>
      <rgbColor rgb="FF990099"/>
      <rgbColor rgb="FFFF3300"/>
      <rgbColor rgb="FFFF8F8F"/>
      <rgbColor rgb="FF009E00"/>
      <rgbColor rgb="FF525252"/>
      <rgbColor rgb="FFFF7A0D"/>
      <rgbColor rgb="FFFF5757"/>
      <rgbColor rgb="FF66FF33"/>
      <rgbColor rgb="FFA400A4"/>
      <rgbColor rgb="FF0000CC"/>
      <rgbColor rgb="FFBBB9BA"/>
      <rgbColor rgb="FFD9D9D9"/>
      <rgbColor rgb="FF4EDA08"/>
      <rgbColor rgb="FFED7D31"/>
      <rgbColor rgb="FFE5FF47"/>
      <rgbColor rgb="FF008000"/>
      <rgbColor rgb="FF7030A0"/>
      <rgbColor rgb="FFFF01FF"/>
      <rgbColor rgb="FF77D641"/>
      <rgbColor rgb="FFBFBFBE"/>
      <rgbColor rgb="FFF2F2F2"/>
      <rgbColor rgb="FFA3A3A3"/>
      <rgbColor rgb="FF262626"/>
      <rgbColor rgb="FF5691FD"/>
      <rgbColor rgb="FF660066"/>
      <rgbColor rgb="FF70AD47"/>
      <rgbColor rgb="FFFFFF00"/>
      <rgbColor rgb="FFF6792C"/>
      <rgbColor rgb="FF3B3A3D"/>
      <rgbColor rgb="FF303030"/>
      <rgbColor rgb="FFFF2600"/>
      <rgbColor rgb="FFA7A7A7"/>
      <rgbColor rgb="FF52A3FF"/>
      <rgbColor rgb="FF9815A1"/>
      <rgbColor rgb="00333300"/>
      <rgbColor rgb="00993300"/>
      <rgbColor rgb="00993366"/>
      <rgbColor rgb="00333399"/>
      <rgbColor rgb="00333333"/>
    </indexedColors>
  </colors>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jpeg"/><Relationship Id="rId4" Type="http://schemas.openxmlformats.org/officeDocument/2006/relationships/image" Target="../media/image5.jpeg"/><Relationship Id="rId5" Type="http://schemas.openxmlformats.org/officeDocument/2006/relationships/image" Target="../media/image6.jpeg"/><Relationship Id="rId6" Type="http://schemas.openxmlformats.org/officeDocument/2006/relationships/image" Target="../media/image7.jpeg"/><Relationship Id="rId7" Type="http://schemas.openxmlformats.org/officeDocument/2006/relationships/image" Target="../media/image8.jpeg"/><Relationship Id="rId8" Type="http://schemas.openxmlformats.org/officeDocument/2006/relationships/image" Target="../media/image9.jpeg"/><Relationship Id="rId9" Type="http://schemas.openxmlformats.org/officeDocument/2006/relationships/image" Target="../media/image10.jpeg"/><Relationship Id="rId10" Type="http://schemas.openxmlformats.org/officeDocument/2006/relationships/image" Target="../media/image11.jpeg"/><Relationship Id="rId11" Type="http://schemas.openxmlformats.org/officeDocument/2006/relationships/image" Target="../media/image12.jpeg"/><Relationship Id="rId1" Type="http://schemas.openxmlformats.org/officeDocument/2006/relationships/image" Target="../media/image2.png"/><Relationship Id="rId2" Type="http://schemas.openxmlformats.org/officeDocument/2006/relationships/image" Target="../media/image3.jpeg"/></Relationships>
</file>

<file path=xl/drawings/_rels/drawing3.xml.rels><?xml version="1.0" encoding="UTF-8" standalone="yes"?>
<Relationships xmlns="http://schemas.openxmlformats.org/package/2006/relationships"><Relationship Id="rId1" Type="http://schemas.openxmlformats.org/officeDocument/2006/relationships/image" Target="../media/image13.jpeg"/><Relationship Id="rId2" Type="http://schemas.openxmlformats.org/officeDocument/2006/relationships/image" Target="../media/image14.jpe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0</xdr:col>
      <xdr:colOff>193040</xdr:colOff>
      <xdr:row>12</xdr:row>
      <xdr:rowOff>25400</xdr:rowOff>
    </xdr:from>
    <xdr:to>
      <xdr:col>4</xdr:col>
      <xdr:colOff>615353</xdr:colOff>
      <xdr:row>18</xdr:row>
      <xdr:rowOff>228831</xdr:rowOff>
    </xdr:to>
    <xdr:pic>
      <xdr:nvPicPr>
        <xdr:cNvPr id="2" name="Picture 2" descr="Picture 2"/>
        <xdr:cNvPicPr>
          <a:picLocks noChangeAspect="1"/>
        </xdr:cNvPicPr>
      </xdr:nvPicPr>
      <xdr:blipFill>
        <a:blip xmlns:r="http://schemas.openxmlformats.org/officeDocument/2006/relationships" r:embed="rId1">
          <a:extLst/>
        </a:blip>
        <a:stretch>
          <a:fillRect/>
        </a:stretch>
      </xdr:blipFill>
      <xdr:spPr>
        <a:xfrm>
          <a:off x="193039" y="3225800"/>
          <a:ext cx="3876714" cy="1803631"/>
        </a:xfrm>
        <a:prstGeom prst="rect">
          <a:avLst/>
        </a:prstGeom>
        <a:ln w="12700" cap="flat">
          <a:noFill/>
          <a:miter lim="400000"/>
        </a:ln>
        <a:effec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13</xdr:col>
      <xdr:colOff>1182850</xdr:colOff>
      <xdr:row>2</xdr:row>
      <xdr:rowOff>387350</xdr:rowOff>
    </xdr:from>
    <xdr:to>
      <xdr:col>18</xdr:col>
      <xdr:colOff>1049501</xdr:colOff>
      <xdr:row>6</xdr:row>
      <xdr:rowOff>0</xdr:rowOff>
    </xdr:to>
    <xdr:pic>
      <xdr:nvPicPr>
        <xdr:cNvPr id="4" name="Picture 19" descr="Picture 19"/>
        <xdr:cNvPicPr>
          <a:picLocks noChangeAspect="1"/>
        </xdr:cNvPicPr>
      </xdr:nvPicPr>
      <xdr:blipFill>
        <a:blip xmlns:r="http://schemas.openxmlformats.org/officeDocument/2006/relationships" r:embed="rId1">
          <a:extLst/>
        </a:blip>
        <a:stretch>
          <a:fillRect/>
        </a:stretch>
      </xdr:blipFill>
      <xdr:spPr>
        <a:xfrm>
          <a:off x="23661850" y="806450"/>
          <a:ext cx="5835652" cy="2927350"/>
        </a:xfrm>
        <a:prstGeom prst="rect">
          <a:avLst/>
        </a:prstGeom>
        <a:ln w="12700" cap="flat">
          <a:noFill/>
          <a:miter lim="400000"/>
        </a:ln>
        <a:effectLst/>
      </xdr:spPr>
    </xdr:pic>
    <xdr:clientData/>
  </xdr:twoCellAnchor>
  <xdr:twoCellAnchor>
    <xdr:from>
      <xdr:col>7</xdr:col>
      <xdr:colOff>0</xdr:colOff>
      <xdr:row>2</xdr:row>
      <xdr:rowOff>0</xdr:rowOff>
    </xdr:from>
    <xdr:to>
      <xdr:col>12</xdr:col>
      <xdr:colOff>768252</xdr:colOff>
      <xdr:row>6</xdr:row>
      <xdr:rowOff>38098</xdr:rowOff>
    </xdr:to>
    <xdr:pic>
      <xdr:nvPicPr>
        <xdr:cNvPr id="5" name="THE IBEX LOGO HIGH RESOLUTION.jpg" descr="THE IBEX LOGO HIGH RESOLUTION.jpg"/>
        <xdr:cNvPicPr>
          <a:picLocks noChangeAspect="1"/>
        </xdr:cNvPicPr>
      </xdr:nvPicPr>
      <xdr:blipFill>
        <a:blip xmlns:r="http://schemas.openxmlformats.org/officeDocument/2006/relationships" r:embed="rId2">
          <a:extLst/>
        </a:blip>
        <a:srcRect t="2482" b="2482"/>
        <a:stretch>
          <a:fillRect/>
        </a:stretch>
      </xdr:blipFill>
      <xdr:spPr>
        <a:xfrm>
          <a:off x="15316200" y="419100"/>
          <a:ext cx="6737253" cy="3352799"/>
        </a:xfrm>
        <a:prstGeom prst="rect">
          <a:avLst/>
        </a:prstGeom>
        <a:ln w="12700" cap="flat">
          <a:noFill/>
          <a:miter lim="400000"/>
        </a:ln>
        <a:effectLst/>
      </xdr:spPr>
    </xdr:pic>
    <xdr:clientData/>
  </xdr:twoCellAnchor>
  <xdr:twoCellAnchor>
    <xdr:from>
      <xdr:col>0</xdr:col>
      <xdr:colOff>190500</xdr:colOff>
      <xdr:row>10</xdr:row>
      <xdr:rowOff>3175</xdr:rowOff>
    </xdr:from>
    <xdr:to>
      <xdr:col>24</xdr:col>
      <xdr:colOff>0</xdr:colOff>
      <xdr:row>11</xdr:row>
      <xdr:rowOff>39344</xdr:rowOff>
    </xdr:to>
    <xdr:pic>
      <xdr:nvPicPr>
        <xdr:cNvPr id="6" name="nisyros.jpg" descr="nisyros.jpg"/>
        <xdr:cNvPicPr>
          <a:picLocks noChangeAspect="1"/>
        </xdr:cNvPicPr>
      </xdr:nvPicPr>
      <xdr:blipFill>
        <a:blip xmlns:r="http://schemas.openxmlformats.org/officeDocument/2006/relationships" r:embed="rId3">
          <a:extLst/>
        </a:blip>
        <a:srcRect t="2940" b="2940"/>
        <a:stretch>
          <a:fillRect/>
        </a:stretch>
      </xdr:blipFill>
      <xdr:spPr>
        <a:xfrm>
          <a:off x="190500" y="5241925"/>
          <a:ext cx="37147500" cy="2684120"/>
        </a:xfrm>
        <a:prstGeom prst="rect">
          <a:avLst/>
        </a:prstGeom>
        <a:ln w="12700" cap="flat">
          <a:noFill/>
          <a:miter lim="400000"/>
        </a:ln>
        <a:effectLst/>
      </xdr:spPr>
    </xdr:pic>
    <xdr:clientData/>
  </xdr:twoCellAnchor>
  <xdr:twoCellAnchor>
    <xdr:from>
      <xdr:col>0</xdr:col>
      <xdr:colOff>169465</xdr:colOff>
      <xdr:row>55</xdr:row>
      <xdr:rowOff>142875</xdr:rowOff>
    </xdr:from>
    <xdr:to>
      <xdr:col>24</xdr:col>
      <xdr:colOff>71833</xdr:colOff>
      <xdr:row>56</xdr:row>
      <xdr:rowOff>2671033</xdr:rowOff>
    </xdr:to>
    <xdr:pic>
      <xdr:nvPicPr>
        <xdr:cNvPr id="7" name="kalymnos.jpg" descr="kalymnos.jpg"/>
        <xdr:cNvPicPr>
          <a:picLocks noChangeAspect="1"/>
        </xdr:cNvPicPr>
      </xdr:nvPicPr>
      <xdr:blipFill>
        <a:blip xmlns:r="http://schemas.openxmlformats.org/officeDocument/2006/relationships" r:embed="rId4">
          <a:extLst/>
        </a:blip>
        <a:srcRect t="2620" b="2620"/>
        <a:stretch>
          <a:fillRect/>
        </a:stretch>
      </xdr:blipFill>
      <xdr:spPr>
        <a:xfrm>
          <a:off x="169464" y="24603075"/>
          <a:ext cx="37240370" cy="2709134"/>
        </a:xfrm>
        <a:prstGeom prst="rect">
          <a:avLst/>
        </a:prstGeom>
        <a:ln w="12700" cap="flat">
          <a:noFill/>
          <a:miter lim="400000"/>
        </a:ln>
        <a:effectLst/>
      </xdr:spPr>
    </xdr:pic>
    <xdr:clientData/>
  </xdr:twoCellAnchor>
  <xdr:twoCellAnchor>
    <xdr:from>
      <xdr:col>1</xdr:col>
      <xdr:colOff>0</xdr:colOff>
      <xdr:row>67</xdr:row>
      <xdr:rowOff>25399</xdr:rowOff>
    </xdr:from>
    <xdr:to>
      <xdr:col>23</xdr:col>
      <xdr:colOff>1172765</xdr:colOff>
      <xdr:row>67</xdr:row>
      <xdr:rowOff>2622550</xdr:rowOff>
    </xdr:to>
    <xdr:pic>
      <xdr:nvPicPr>
        <xdr:cNvPr id="8" name="alpha pu.jpg" descr="alpha pu.jpg"/>
        <xdr:cNvPicPr>
          <a:picLocks noChangeAspect="1"/>
        </xdr:cNvPicPr>
      </xdr:nvPicPr>
      <xdr:blipFill>
        <a:blip xmlns:r="http://schemas.openxmlformats.org/officeDocument/2006/relationships" r:embed="rId5">
          <a:extLst/>
        </a:blip>
        <a:srcRect t="4424" b="4424"/>
        <a:stretch>
          <a:fillRect/>
        </a:stretch>
      </xdr:blipFill>
      <xdr:spPr>
        <a:xfrm>
          <a:off x="203200" y="31384874"/>
          <a:ext cx="37113766" cy="2597152"/>
        </a:xfrm>
        <a:prstGeom prst="rect">
          <a:avLst/>
        </a:prstGeom>
        <a:ln w="12700" cap="flat">
          <a:noFill/>
          <a:miter lim="400000"/>
        </a:ln>
        <a:effectLst/>
      </xdr:spPr>
    </xdr:pic>
    <xdr:clientData/>
  </xdr:twoCellAnchor>
  <xdr:twoCellAnchor>
    <xdr:from>
      <xdr:col>1</xdr:col>
      <xdr:colOff>4364</xdr:colOff>
      <xdr:row>104</xdr:row>
      <xdr:rowOff>171443</xdr:rowOff>
    </xdr:from>
    <xdr:to>
      <xdr:col>23</xdr:col>
      <xdr:colOff>1185665</xdr:colOff>
      <xdr:row>105</xdr:row>
      <xdr:rowOff>2697618</xdr:rowOff>
    </xdr:to>
    <xdr:pic>
      <xdr:nvPicPr>
        <xdr:cNvPr id="9" name="animals.jpg" descr="animals.jpg"/>
        <xdr:cNvPicPr>
          <a:picLocks noChangeAspect="1"/>
        </xdr:cNvPicPr>
      </xdr:nvPicPr>
      <xdr:blipFill>
        <a:blip xmlns:r="http://schemas.openxmlformats.org/officeDocument/2006/relationships" r:embed="rId6">
          <a:extLst/>
        </a:blip>
        <a:srcRect t="2671" b="2671"/>
        <a:stretch>
          <a:fillRect/>
        </a:stretch>
      </xdr:blipFill>
      <xdr:spPr>
        <a:xfrm>
          <a:off x="207564" y="48425093"/>
          <a:ext cx="37122302" cy="2697626"/>
        </a:xfrm>
        <a:prstGeom prst="rect">
          <a:avLst/>
        </a:prstGeom>
        <a:ln w="12700" cap="flat">
          <a:noFill/>
          <a:miter lim="400000"/>
        </a:ln>
        <a:effectLst/>
      </xdr:spPr>
    </xdr:pic>
    <xdr:clientData/>
  </xdr:twoCellAnchor>
  <xdr:twoCellAnchor>
    <xdr:from>
      <xdr:col>1</xdr:col>
      <xdr:colOff>38100</xdr:colOff>
      <xdr:row>113</xdr:row>
      <xdr:rowOff>38099</xdr:rowOff>
    </xdr:from>
    <xdr:to>
      <xdr:col>23</xdr:col>
      <xdr:colOff>1185465</xdr:colOff>
      <xdr:row>113</xdr:row>
      <xdr:rowOff>2635250</xdr:rowOff>
    </xdr:to>
    <xdr:pic>
      <xdr:nvPicPr>
        <xdr:cNvPr id="10" name="training.jpg" descr="training.jpg"/>
        <xdr:cNvPicPr>
          <a:picLocks noChangeAspect="1"/>
        </xdr:cNvPicPr>
      </xdr:nvPicPr>
      <xdr:blipFill>
        <a:blip xmlns:r="http://schemas.openxmlformats.org/officeDocument/2006/relationships" r:embed="rId7">
          <a:extLst/>
        </a:blip>
        <a:srcRect t="4392" b="4392"/>
        <a:stretch>
          <a:fillRect/>
        </a:stretch>
      </xdr:blipFill>
      <xdr:spPr>
        <a:xfrm>
          <a:off x="241300" y="54305199"/>
          <a:ext cx="37088366" cy="2597152"/>
        </a:xfrm>
        <a:prstGeom prst="rect">
          <a:avLst/>
        </a:prstGeom>
        <a:ln w="12700" cap="flat">
          <a:noFill/>
          <a:miter lim="400000"/>
        </a:ln>
        <a:effectLst/>
      </xdr:spPr>
    </xdr:pic>
    <xdr:clientData/>
  </xdr:twoCellAnchor>
  <xdr:twoCellAnchor>
    <xdr:from>
      <xdr:col>1</xdr:col>
      <xdr:colOff>25400</xdr:colOff>
      <xdr:row>124</xdr:row>
      <xdr:rowOff>180974</xdr:rowOff>
    </xdr:from>
    <xdr:to>
      <xdr:col>23</xdr:col>
      <xdr:colOff>1172765</xdr:colOff>
      <xdr:row>125</xdr:row>
      <xdr:rowOff>2635250</xdr:rowOff>
    </xdr:to>
    <xdr:pic>
      <xdr:nvPicPr>
        <xdr:cNvPr id="11" name="speed.jpg" descr="speed.jpg"/>
        <xdr:cNvPicPr>
          <a:picLocks noChangeAspect="1"/>
        </xdr:cNvPicPr>
      </xdr:nvPicPr>
      <xdr:blipFill>
        <a:blip xmlns:r="http://schemas.openxmlformats.org/officeDocument/2006/relationships" r:embed="rId8">
          <a:extLst/>
        </a:blip>
        <a:srcRect t="3723" b="3723"/>
        <a:stretch>
          <a:fillRect/>
        </a:stretch>
      </xdr:blipFill>
      <xdr:spPr>
        <a:xfrm>
          <a:off x="228600" y="61426724"/>
          <a:ext cx="37088366" cy="2635252"/>
        </a:xfrm>
        <a:prstGeom prst="rect">
          <a:avLst/>
        </a:prstGeom>
        <a:ln w="12700" cap="flat">
          <a:noFill/>
          <a:miter lim="400000"/>
        </a:ln>
        <a:effectLst/>
      </xdr:spPr>
    </xdr:pic>
    <xdr:clientData/>
  </xdr:twoCellAnchor>
  <xdr:twoCellAnchor>
    <xdr:from>
      <xdr:col>1</xdr:col>
      <xdr:colOff>12700</xdr:colOff>
      <xdr:row>137</xdr:row>
      <xdr:rowOff>0</xdr:rowOff>
    </xdr:from>
    <xdr:to>
      <xdr:col>24</xdr:col>
      <xdr:colOff>12700</xdr:colOff>
      <xdr:row>137</xdr:row>
      <xdr:rowOff>2635250</xdr:rowOff>
    </xdr:to>
    <xdr:pic>
      <xdr:nvPicPr>
        <xdr:cNvPr id="12" name="alpha pe.jpg" descr="alpha pe.jpg"/>
        <xdr:cNvPicPr>
          <a:picLocks noChangeAspect="1"/>
        </xdr:cNvPicPr>
      </xdr:nvPicPr>
      <xdr:blipFill>
        <a:blip xmlns:r="http://schemas.openxmlformats.org/officeDocument/2006/relationships" r:embed="rId9">
          <a:extLst/>
        </a:blip>
        <a:srcRect t="3781" b="3781"/>
        <a:stretch>
          <a:fillRect/>
        </a:stretch>
      </xdr:blipFill>
      <xdr:spPr>
        <a:xfrm>
          <a:off x="215900" y="70332600"/>
          <a:ext cx="37134800" cy="2635250"/>
        </a:xfrm>
        <a:prstGeom prst="rect">
          <a:avLst/>
        </a:prstGeom>
        <a:ln w="12700" cap="flat">
          <a:noFill/>
          <a:miter lim="400000"/>
        </a:ln>
        <a:effectLst/>
      </xdr:spPr>
    </xdr:pic>
    <xdr:clientData/>
  </xdr:twoCellAnchor>
  <xdr:twoCellAnchor>
    <xdr:from>
      <xdr:col>1</xdr:col>
      <xdr:colOff>25400</xdr:colOff>
      <xdr:row>164</xdr:row>
      <xdr:rowOff>12</xdr:rowOff>
    </xdr:from>
    <xdr:to>
      <xdr:col>23</xdr:col>
      <xdr:colOff>1181100</xdr:colOff>
      <xdr:row>164</xdr:row>
      <xdr:rowOff>2597162</xdr:rowOff>
    </xdr:to>
    <xdr:pic>
      <xdr:nvPicPr>
        <xdr:cNvPr id="13" name="matala.jpg" descr="matala.jpg"/>
        <xdr:cNvPicPr>
          <a:picLocks noChangeAspect="1"/>
        </xdr:cNvPicPr>
      </xdr:nvPicPr>
      <xdr:blipFill>
        <a:blip xmlns:r="http://schemas.openxmlformats.org/officeDocument/2006/relationships" r:embed="rId10">
          <a:extLst/>
        </a:blip>
        <a:srcRect t="4403" b="4403"/>
        <a:stretch>
          <a:fillRect/>
        </a:stretch>
      </xdr:blipFill>
      <xdr:spPr>
        <a:xfrm>
          <a:off x="228600" y="83292962"/>
          <a:ext cx="37096700" cy="2597151"/>
        </a:xfrm>
        <a:prstGeom prst="rect">
          <a:avLst/>
        </a:prstGeom>
        <a:ln w="12700" cap="flat">
          <a:noFill/>
          <a:miter lim="400000"/>
        </a:ln>
        <a:effectLst/>
      </xdr:spPr>
    </xdr:pic>
    <xdr:clientData/>
  </xdr:twoCellAnchor>
  <xdr:twoCellAnchor>
    <xdr:from>
      <xdr:col>1</xdr:col>
      <xdr:colOff>0</xdr:colOff>
      <xdr:row>178</xdr:row>
      <xdr:rowOff>0</xdr:rowOff>
    </xdr:from>
    <xdr:to>
      <xdr:col>23</xdr:col>
      <xdr:colOff>1147365</xdr:colOff>
      <xdr:row>178</xdr:row>
      <xdr:rowOff>2612901</xdr:rowOff>
    </xdr:to>
    <xdr:pic>
      <xdr:nvPicPr>
        <xdr:cNvPr id="14" name="droplets.jpg" descr="droplets.jpg"/>
        <xdr:cNvPicPr>
          <a:picLocks noChangeAspect="1"/>
        </xdr:cNvPicPr>
      </xdr:nvPicPr>
      <xdr:blipFill>
        <a:blip xmlns:r="http://schemas.openxmlformats.org/officeDocument/2006/relationships" r:embed="rId11">
          <a:extLst/>
        </a:blip>
        <a:srcRect t="4116" b="4116"/>
        <a:stretch>
          <a:fillRect/>
        </a:stretch>
      </xdr:blipFill>
      <xdr:spPr>
        <a:xfrm>
          <a:off x="203200" y="91119325"/>
          <a:ext cx="37088366" cy="2612901"/>
        </a:xfrm>
        <a:prstGeom prst="rect">
          <a:avLst/>
        </a:prstGeom>
        <a:ln w="12700" cap="flat">
          <a:noFill/>
          <a:miter lim="400000"/>
        </a:ln>
        <a:effectLst/>
      </xdr:spPr>
    </xdr:pic>
    <xdr:clientData/>
  </xdr:twoCellAnchor>
  <xdr:twoCellAnchor>
    <xdr:from>
      <xdr:col>1</xdr:col>
      <xdr:colOff>25400</xdr:colOff>
      <xdr:row>187</xdr:row>
      <xdr:rowOff>12</xdr:rowOff>
    </xdr:from>
    <xdr:to>
      <xdr:col>23</xdr:col>
      <xdr:colOff>1172765</xdr:colOff>
      <xdr:row>187</xdr:row>
      <xdr:rowOff>2597162</xdr:rowOff>
    </xdr:to>
    <xdr:pic>
      <xdr:nvPicPr>
        <xdr:cNvPr id="15" name="animals.jpg" descr="animals.jpg"/>
        <xdr:cNvPicPr>
          <a:picLocks noChangeAspect="1"/>
        </xdr:cNvPicPr>
      </xdr:nvPicPr>
      <xdr:blipFill>
        <a:blip xmlns:r="http://schemas.openxmlformats.org/officeDocument/2006/relationships" r:embed="rId6">
          <a:extLst/>
        </a:blip>
        <a:srcRect t="4392" b="4392"/>
        <a:stretch>
          <a:fillRect/>
        </a:stretch>
      </xdr:blipFill>
      <xdr:spPr>
        <a:xfrm>
          <a:off x="228600" y="97161362"/>
          <a:ext cx="37088366" cy="2597151"/>
        </a:xfrm>
        <a:prstGeom prst="rect">
          <a:avLst/>
        </a:prstGeom>
        <a:ln w="12700" cap="flat">
          <a:noFill/>
          <a:miter lim="400000"/>
        </a:ln>
        <a:effectLst/>
      </xdr:spPr>
    </xdr:pic>
    <xdr:clientData/>
  </xdr:twoCellAnchor>
  <xdr:twoCellAnchor>
    <xdr:from>
      <xdr:col>1</xdr:col>
      <xdr:colOff>0</xdr:colOff>
      <xdr:row>194</xdr:row>
      <xdr:rowOff>133362</xdr:rowOff>
    </xdr:from>
    <xdr:to>
      <xdr:col>23</xdr:col>
      <xdr:colOff>1172765</xdr:colOff>
      <xdr:row>195</xdr:row>
      <xdr:rowOff>2646027</xdr:rowOff>
    </xdr:to>
    <xdr:pic>
      <xdr:nvPicPr>
        <xdr:cNvPr id="16" name="training.jpg" descr="training.jpg"/>
        <xdr:cNvPicPr>
          <a:picLocks noChangeAspect="1"/>
        </xdr:cNvPicPr>
      </xdr:nvPicPr>
      <xdr:blipFill>
        <a:blip xmlns:r="http://schemas.openxmlformats.org/officeDocument/2006/relationships" r:embed="rId7">
          <a:extLst/>
        </a:blip>
        <a:srcRect t="2898" b="2898"/>
        <a:stretch>
          <a:fillRect/>
        </a:stretch>
      </xdr:blipFill>
      <xdr:spPr>
        <a:xfrm>
          <a:off x="203200" y="102752537"/>
          <a:ext cx="37113766" cy="2684116"/>
        </a:xfrm>
        <a:prstGeom prst="rect">
          <a:avLst/>
        </a:prstGeom>
        <a:ln w="12700" cap="flat">
          <a:noFill/>
          <a:miter lim="400000"/>
        </a:ln>
        <a:effec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50800</xdr:colOff>
      <xdr:row>8</xdr:row>
      <xdr:rowOff>13067</xdr:rowOff>
    </xdr:from>
    <xdr:to>
      <xdr:col>17</xdr:col>
      <xdr:colOff>83366</xdr:colOff>
      <xdr:row>10</xdr:row>
      <xdr:rowOff>322213</xdr:rowOff>
    </xdr:to>
    <xdr:grpSp>
      <xdr:nvGrpSpPr>
        <xdr:cNvPr id="20" name="Group 20"/>
        <xdr:cNvGrpSpPr/>
      </xdr:nvGrpSpPr>
      <xdr:grpSpPr>
        <a:xfrm>
          <a:off x="50800" y="4813667"/>
          <a:ext cx="32315966" cy="3382546"/>
          <a:chOff x="0" y="25329"/>
          <a:chExt cx="32179636" cy="3373092"/>
        </a:xfrm>
      </xdr:grpSpPr>
      <xdr:pic>
        <xdr:nvPicPr>
          <xdr:cNvPr id="18" name="ALL 9 MACROS IN BLACK.jpeg" descr="ALL 9 MACROS IN BLACK.jpeg"/>
          <xdr:cNvPicPr>
            <a:picLocks noChangeAspect="1"/>
          </xdr:cNvPicPr>
        </xdr:nvPicPr>
        <xdr:blipFill>
          <a:blip xmlns:r="http://schemas.openxmlformats.org/officeDocument/2006/relationships" r:embed="rId1">
            <a:extLst/>
          </a:blip>
          <a:srcRect l="187" r="187"/>
          <a:stretch>
            <a:fillRect/>
          </a:stretch>
        </xdr:blipFill>
        <xdr:spPr>
          <a:xfrm>
            <a:off x="0" y="25329"/>
            <a:ext cx="32101669" cy="3051091"/>
          </a:xfrm>
          <a:prstGeom prst="rect">
            <a:avLst/>
          </a:prstGeom>
          <a:ln w="12700" cap="flat">
            <a:noFill/>
            <a:miter lim="400000"/>
          </a:ln>
          <a:effectLst/>
        </xdr:spPr>
      </xdr:pic>
      <xdr:sp macro="" textlink="">
        <xdr:nvSpPr>
          <xdr:cNvPr id="19" name="Shape 19"/>
          <xdr:cNvSpPr txBox="1"/>
        </xdr:nvSpPr>
        <xdr:spPr>
          <a:xfrm>
            <a:off x="0" y="3051053"/>
            <a:ext cx="32179636" cy="347368"/>
          </a:xfrm>
          <a:prstGeom prst="rect">
            <a:avLst/>
          </a:prstGeom>
          <a:noFill/>
          <a:ln w="12700" cap="flat">
            <a:noFill/>
            <a:miter lim="400000"/>
          </a:ln>
          <a:effectLst/>
        </xdr:spPr>
        <xdr:txBody>
          <a:bodyPr/>
          <a:lstStyle/>
          <a:p>
            <a:endParaRPr/>
          </a:p>
        </xdr:txBody>
      </xdr:sp>
    </xdr:grpSp>
    <xdr:clientData/>
  </xdr:twoCellAnchor>
  <xdr:twoCellAnchor>
    <xdr:from>
      <xdr:col>15</xdr:col>
      <xdr:colOff>1128183</xdr:colOff>
      <xdr:row>1</xdr:row>
      <xdr:rowOff>503852</xdr:rowOff>
    </xdr:from>
    <xdr:to>
      <xdr:col>17</xdr:col>
      <xdr:colOff>137583</xdr:colOff>
      <xdr:row>4</xdr:row>
      <xdr:rowOff>140658</xdr:rowOff>
    </xdr:to>
    <xdr:grpSp>
      <xdr:nvGrpSpPr>
        <xdr:cNvPr id="23" name="Group 23"/>
        <xdr:cNvGrpSpPr/>
      </xdr:nvGrpSpPr>
      <xdr:grpSpPr>
        <a:xfrm>
          <a:off x="29499983" y="732452"/>
          <a:ext cx="2921000" cy="1694206"/>
          <a:chOff x="-19050" y="0"/>
          <a:chExt cx="2908300" cy="1684680"/>
        </a:xfrm>
      </xdr:grpSpPr>
      <xdr:pic>
        <xdr:nvPicPr>
          <xdr:cNvPr id="21" name="LOGO low RESOLUTION.jpg" descr="LOGO low RESOLUTION.jpg"/>
          <xdr:cNvPicPr>
            <a:picLocks noChangeAspect="1"/>
          </xdr:cNvPicPr>
        </xdr:nvPicPr>
        <xdr:blipFill>
          <a:blip xmlns:r="http://schemas.openxmlformats.org/officeDocument/2006/relationships" r:embed="rId2">
            <a:extLst/>
          </a:blip>
          <a:srcRect t="27272" b="27272"/>
          <a:stretch>
            <a:fillRect/>
          </a:stretch>
        </xdr:blipFill>
        <xdr:spPr>
          <a:xfrm>
            <a:off x="38100" y="0"/>
            <a:ext cx="2794000" cy="1270003"/>
          </a:xfrm>
          <a:prstGeom prst="rect">
            <a:avLst/>
          </a:prstGeom>
          <a:ln w="12700" cap="flat">
            <a:noFill/>
            <a:miter lim="400000"/>
          </a:ln>
          <a:effectLst/>
        </xdr:spPr>
      </xdr:pic>
      <xdr:sp macro="" textlink="">
        <xdr:nvSpPr>
          <xdr:cNvPr id="22" name="Shape 22"/>
          <xdr:cNvSpPr txBox="1"/>
        </xdr:nvSpPr>
        <xdr:spPr>
          <a:xfrm>
            <a:off x="-19050" y="1295428"/>
            <a:ext cx="2908300" cy="389253"/>
          </a:xfrm>
          <a:prstGeom prst="rect">
            <a:avLst/>
          </a:prstGeom>
          <a:noFill/>
          <a:ln w="12700" cap="flat">
            <a:noFill/>
            <a:miter lim="400000"/>
          </a:ln>
          <a:effectLst/>
          <a:extLst>
            <a:ext uri="{C572A759-6A51-4108-AA02-DFA0A04FC94B}">
              <ma14:wrappingTextBoxFlag xmlns:ma14="http://schemas.microsoft.com/office/mac/drawingml/2011/main" val="1"/>
            </a:ext>
          </a:extLst>
        </xdr:spPr>
        <xdr:txBody>
          <a:bodyPr wrap="square" lIns="76200" tIns="76200" rIns="76200" bIns="76200" numCol="1" anchor="t">
            <a:spAutoFit/>
          </a:bodyPr>
          <a:lstStyle/>
          <a:p>
            <a:pPr marL="0" marR="0" indent="0" algn="ctr" defTabSz="457200" latinLnBrk="0">
              <a:lnSpc>
                <a:spcPct val="100000"/>
              </a:lnSpc>
              <a:spcBef>
                <a:spcPts val="0"/>
              </a:spcBef>
              <a:spcAft>
                <a:spcPts val="0"/>
              </a:spcAft>
              <a:buClrTx/>
              <a:buSzTx/>
              <a:buFontTx/>
              <a:buNone/>
              <a:tabLst/>
              <a:defRPr sz="1200" b="0" i="0" u="none" strike="noStrike" cap="none" spc="0" baseline="0">
                <a:solidFill>
                  <a:srgbClr val="FFFFFF"/>
                </a:solidFill>
                <a:uFillTx/>
                <a:latin typeface="Helvetica Neue Light"/>
                <a:ea typeface="Helvetica Neue Light"/>
                <a:cs typeface="Helvetica Neue Light"/>
                <a:sym typeface="Helvetica Neue Light"/>
              </a:defRPr>
            </a:pPr>
            <a:r>
              <a:rPr sz="1200" b="0" i="0" u="none" strike="noStrike" cap="none" spc="0" baseline="0">
                <a:solidFill>
                  <a:srgbClr val="FFFFFF"/>
                </a:solidFill>
                <a:uFillTx/>
                <a:latin typeface="Helvetica Neue Light"/>
                <a:ea typeface="Helvetica Neue Light"/>
                <a:cs typeface="Helvetica Neue Light"/>
                <a:sym typeface="Helvetica Neue Light"/>
              </a:rPr>
              <a:t>Caption</a:t>
            </a:r>
          </a:p>
        </xdr:txBody>
      </xdr:sp>
    </xdr:grp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1788581</xdr:colOff>
      <xdr:row>0</xdr:row>
      <xdr:rowOff>0</xdr:rowOff>
    </xdr:from>
    <xdr:to>
      <xdr:col>1</xdr:col>
      <xdr:colOff>603277</xdr:colOff>
      <xdr:row>2</xdr:row>
      <xdr:rowOff>182770</xdr:rowOff>
    </xdr:to>
    <xdr:pic>
      <xdr:nvPicPr>
        <xdr:cNvPr id="25" name="Picture 4" descr="Picture 4"/>
        <xdr:cNvPicPr>
          <a:picLocks noChangeAspect="1"/>
        </xdr:cNvPicPr>
      </xdr:nvPicPr>
      <xdr:blipFill>
        <a:blip xmlns:r="http://schemas.openxmlformats.org/officeDocument/2006/relationships" r:embed="rId1">
          <a:extLst/>
        </a:blip>
        <a:stretch>
          <a:fillRect/>
        </a:stretch>
      </xdr:blipFill>
      <xdr:spPr>
        <a:xfrm>
          <a:off x="1788580" y="0"/>
          <a:ext cx="1888098" cy="1125746"/>
        </a:xfrm>
        <a:prstGeom prst="rect">
          <a:avLst/>
        </a:prstGeom>
        <a:ln w="12700" cap="flat">
          <a:noFill/>
          <a:miter lim="400000"/>
        </a:ln>
        <a:effectLst/>
      </xdr:spPr>
    </xdr:pic>
    <xdr:clientData/>
  </xdr:twoCellAnchor>
  <xdr:twoCellAnchor>
    <xdr:from>
      <xdr:col>5</xdr:col>
      <xdr:colOff>0</xdr:colOff>
      <xdr:row>3</xdr:row>
      <xdr:rowOff>590931</xdr:rowOff>
    </xdr:from>
    <xdr:to>
      <xdr:col>8</xdr:col>
      <xdr:colOff>0</xdr:colOff>
      <xdr:row>5</xdr:row>
      <xdr:rowOff>0</xdr:rowOff>
    </xdr:to>
    <xdr:pic>
      <xdr:nvPicPr>
        <xdr:cNvPr id="26" name="Picture 19" descr="Picture 19"/>
        <xdr:cNvPicPr>
          <a:picLocks noChangeAspect="1"/>
        </xdr:cNvPicPr>
      </xdr:nvPicPr>
      <xdr:blipFill>
        <a:blip xmlns:r="http://schemas.openxmlformats.org/officeDocument/2006/relationships" r:embed="rId2">
          <a:extLst/>
        </a:blip>
        <a:stretch>
          <a:fillRect/>
        </a:stretch>
      </xdr:blipFill>
      <xdr:spPr>
        <a:xfrm>
          <a:off x="6324600" y="2181605"/>
          <a:ext cx="2438400" cy="1352170"/>
        </a:xfrm>
        <a:prstGeom prst="rect">
          <a:avLst/>
        </a:prstGeom>
        <a:ln w="12700" cap="flat">
          <a:noFill/>
          <a:miter lim="400000"/>
        </a:ln>
        <a:effectLst/>
      </xdr:spPr>
    </xdr:pic>
    <xdr:clientData/>
  </xdr:twoCellAnchor>
</xdr:wsDr>
</file>

<file path=xl/theme/theme1.xml><?xml version="1.0" encoding="utf-8"?>
<a:theme xmlns:a="http://schemas.openxmlformats.org/drawingml/2006/main" name="Office Theme">
  <a:themeElements>
    <a:clrScheme name="Office Theme">
      <a:dk1>
        <a:srgbClr val="000000"/>
      </a:dk1>
      <a:lt1>
        <a:srgbClr val="FFFFFF"/>
      </a:lt1>
      <a:dk2>
        <a:srgbClr val="A7A7A7"/>
      </a:dk2>
      <a:lt2>
        <a:srgbClr val="535353"/>
      </a:lt2>
      <a:accent1>
        <a:srgbClr val="5B9BD5"/>
      </a:accent1>
      <a:accent2>
        <a:srgbClr val="ED7D31"/>
      </a:accent2>
      <a:accent3>
        <a:srgbClr val="A5A5A5"/>
      </a:accent3>
      <a:accent4>
        <a:srgbClr val="FFC000"/>
      </a:accent4>
      <a:accent5>
        <a:srgbClr val="4472C4"/>
      </a:accent5>
      <a:accent6>
        <a:srgbClr val="70AD47"/>
      </a:accent6>
      <a:hlink>
        <a:srgbClr val="0000FF"/>
      </a:hlink>
      <a:folHlink>
        <a:srgbClr val="FF00FF"/>
      </a:folHlink>
    </a:clrScheme>
    <a:fontScheme name="Office Theme">
      <a:majorFont>
        <a:latin typeface="Helvetica Neue"/>
        <a:ea typeface="Helvetica Neue"/>
        <a:cs typeface="Helvetica Neue"/>
      </a:majorFont>
      <a:minorFont>
        <a:latin typeface="Helvetica Neue"/>
        <a:ea typeface="Helvetica Neue"/>
        <a:cs typeface="Helvetica Neue"/>
      </a:minorFont>
    </a:fontScheme>
    <a:fmtScheme name="Office Them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29999"/>
              </a:schemeClr>
            </a:gs>
            <a:gs pos="100000">
              <a:schemeClr val="phClr">
                <a:tint val="50000"/>
                <a:shade val="100000"/>
                <a:satMod val="350000"/>
              </a:schemeClr>
            </a:gs>
          </a:gsLst>
          <a:lin ang="16200000" scaled="0"/>
        </a:gradFill>
      </a:fillStyleLst>
      <a:lnStyleLst>
        <a:ln w="9525" cap="flat" cmpd="sng" algn="ctr">
          <a:solidFill>
            <a:schemeClr val="phClr">
              <a:shade val="95000"/>
              <a:satMod val="104999"/>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FFFFFF"/>
        </a:solidFill>
        <a:ln w="25400" cap="flat">
          <a:solidFill>
            <a:schemeClr val="accent1"/>
          </a:solidFill>
          <a:prstDash val="solid"/>
          <a:round/>
        </a:ln>
        <a:effectLst/>
        <a:sp3d/>
      </a:spPr>
      <a:bodyPr rot="0" spcFirstLastPara="1" vertOverflow="overflow" horzOverflow="overflow" vert="horz" wrap="square" lIns="45718" tIns="45718" rIns="45718" bIns="45718" numCol="1" spcCol="38100" rtlCol="0" anchor="ctr">
        <a:spAutoFit/>
      </a:bodyPr>
      <a:lstStyle>
        <a:defPPr marL="0" marR="0" indent="0" algn="l" defTabSz="9144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spDef>
    <a:lnDef>
      <a:spPr>
        <a:noFill/>
        <a:ln w="25400" cap="flat">
          <a:solidFill>
            <a:schemeClr val="accent1"/>
          </a:solidFill>
          <a:prstDash val="solid"/>
          <a:round/>
        </a:ln>
        <a:effectLst/>
        <a:sp3d/>
      </a:spPr>
      <a:bodyPr rot="0" spcFirstLastPara="1" vertOverflow="overflow" horzOverflow="overflow" vert="horz" wrap="square" lIns="91439" tIns="45719" rIns="91439" bIns="45719" numCol="1" spcCol="38100" rtlCol="0" anchor="t">
        <a:noAutofit/>
      </a:bodyPr>
      <a:lstStyle>
        <a:def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lnDef>
    <a:txDef>
      <a:spPr>
        <a:noFill/>
        <a:ln w="12700" cap="flat">
          <a:noFill/>
          <a:miter lim="400000"/>
        </a:ln>
        <a:effectLst/>
        <a:sp3d/>
      </a:spPr>
      <a:bodyPr rot="0" spcFirstLastPara="1" vertOverflow="overflow" horzOverflow="overflow" vert="horz" wrap="square" lIns="45718" tIns="45718" rIns="45718" bIns="45718" numCol="1" spcCol="38100" rtlCol="0" anchor="t">
        <a:spAutoFit/>
      </a:bodyPr>
      <a:lstStyle>
        <a:defPPr marL="0" marR="0" indent="0" algn="l" defTabSz="914400" rtl="0" fontAlgn="auto" latinLnBrk="0" hangingPunct="0">
          <a:lnSpc>
            <a:spcPct val="100000"/>
          </a:lnSpc>
          <a:spcBef>
            <a:spcPts val="0"/>
          </a:spcBef>
          <a:spcAft>
            <a:spcPts val="0"/>
          </a:spcAft>
          <a:buClrTx/>
          <a:buSzTx/>
          <a:buFontTx/>
          <a:buNone/>
          <a:tabLst/>
          <a:defRPr kumimoji="0" sz="1100" b="0" i="0" u="none" strike="noStrike" cap="none" spc="0" normalizeH="0" baseline="0">
            <a:ln>
              <a:noFill/>
            </a:ln>
            <a:solidFill>
              <a:srgbClr val="000000"/>
            </a:solidFill>
            <a:effectLst/>
            <a:uFillTx/>
            <a:latin typeface="+mn-lt"/>
            <a:ea typeface="+mn-ea"/>
            <a:cs typeface="+mn-cs"/>
            <a:sym typeface="Helvetica Neue"/>
          </a:defRPr>
        </a:defPPr>
        <a:lvl1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1pPr>
        <a:lvl2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2pPr>
        <a:lvl3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3pPr>
        <a:lvl4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4pPr>
        <a:lvl5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5pPr>
        <a:lvl6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6pPr>
        <a:lvl7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7pPr>
        <a:lvl8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8pPr>
        <a:lvl9pPr marL="0" marR="0" indent="0" algn="l" defTabSz="914400" rtl="0" fontAlgn="auto" latinLnBrk="1" hangingPunct="0">
          <a:lnSpc>
            <a:spcPct val="100000"/>
          </a:lnSpc>
          <a:spcBef>
            <a:spcPts val="0"/>
          </a:spcBef>
          <a:spcAft>
            <a:spcPts val="0"/>
          </a:spcAft>
          <a:buClrTx/>
          <a:buSzTx/>
          <a:buFontTx/>
          <a:buNone/>
          <a:tabLst/>
          <a:defRPr kumimoji="0" sz="1800" b="0" i="0" u="none" strike="noStrike" cap="none" spc="0" normalizeH="0" baseline="0">
            <a:ln>
              <a:noFill/>
            </a:ln>
            <a:solidFill>
              <a:srgbClr val="000000"/>
            </a:solidFill>
            <a:effectLst/>
            <a:uFillTx/>
          </a:defRPr>
        </a:lvl9pPr>
      </a:lstStyle>
      <a:style>
        <a:lnRef idx="0">
          <a:scrgbClr r="0" g="0" b="0"/>
        </a:lnRef>
        <a:fillRef idx="0">
          <a:scrgbClr r="0" g="0" b="0"/>
        </a:fillRef>
        <a:effectRef idx="0">
          <a:scrgbClr r="0" g="0" b="0"/>
        </a:effectRef>
        <a:fontRef idx="none"/>
      </a:style>
    </a:txDef>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hyperlink" Target="http://www.ibexholds.com/" TargetMode="External"/><Relationship Id="rId2"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01" Type="http://schemas.openxmlformats.org/officeDocument/2006/relationships/hyperlink" Target="http://www.ibexholds.com/collections/jugs/products/matala-bombs" TargetMode="External"/><Relationship Id="rId102" Type="http://schemas.openxmlformats.org/officeDocument/2006/relationships/hyperlink" Target="http://www.ibexholds.com/collections/slopers/products/slopers-matalas-pe" TargetMode="External"/><Relationship Id="rId103" Type="http://schemas.openxmlformats.org/officeDocument/2006/relationships/hyperlink" Target="http://www.ibexholds.com/collections/jugs/products/matala-incuts" TargetMode="External"/><Relationship Id="rId104" Type="http://schemas.openxmlformats.org/officeDocument/2006/relationships/hyperlink" Target="https://www.ibexholds.com/products/matala-footholds-pe?_pos=1&amp;_sid=1d8b37f28&amp;_ss=r" TargetMode="External"/><Relationship Id="rId105" Type="http://schemas.openxmlformats.org/officeDocument/2006/relationships/hyperlink" Target="http://www.ibexholds.com/collections/jugs/products/droplets-pe" TargetMode="External"/><Relationship Id="rId106" Type="http://schemas.openxmlformats.org/officeDocument/2006/relationships/hyperlink" Target="https://www.ibexholds.com/collections/jugs/products/droplets-large-jugs" TargetMode="External"/><Relationship Id="rId107" Type="http://schemas.openxmlformats.org/officeDocument/2006/relationships/hyperlink" Target="https://www.ibexholds.com/collections/footholds/products/droplets-barefootholds-screw-ons" TargetMode="External"/><Relationship Id="rId1" Type="http://schemas.openxmlformats.org/officeDocument/2006/relationships/hyperlink" Target="https://www.ibexholds.com/collections/nisyros" TargetMode="External"/><Relationship Id="rId2" Type="http://schemas.openxmlformats.org/officeDocument/2006/relationships/hyperlink" Target="https://www.ibexholds.com/collections/nisyros/products/nisyros-jugs-x-large-pu" TargetMode="External"/><Relationship Id="rId3" Type="http://schemas.openxmlformats.org/officeDocument/2006/relationships/hyperlink" Target="https://www.ibexholds.com/collections/pinches/products/nisyros-pinches-medium?variant=19387122352198" TargetMode="External"/><Relationship Id="rId4" Type="http://schemas.openxmlformats.org/officeDocument/2006/relationships/hyperlink" Target="https://www.ibexholds.com/collections/nisyros/products/nisyros-pinches-large-pu" TargetMode="External"/><Relationship Id="rId5" Type="http://schemas.openxmlformats.org/officeDocument/2006/relationships/hyperlink" Target="https://www.ibexholds.com/collections/pinches/products/nisyros-pinches-x-large?variant=19386991116358" TargetMode="External"/><Relationship Id="rId6" Type="http://schemas.openxmlformats.org/officeDocument/2006/relationships/hyperlink" Target="https://www.ibexholds.com/collections/nisyros/products/nisyros-pinches-x-large-2" TargetMode="External"/><Relationship Id="rId7" Type="http://schemas.openxmlformats.org/officeDocument/2006/relationships/hyperlink" Target="https://www.ibexholds.com/collections/slopers/products/nisyros-slopers-x-large?variant=19387094040646" TargetMode="External"/><Relationship Id="rId8" Type="http://schemas.openxmlformats.org/officeDocument/2006/relationships/hyperlink" Target="https://www.ibexholds.com/collections/nisyros/products/nisyros-slopers-x-large-pu" TargetMode="External"/><Relationship Id="rId9" Type="http://schemas.openxmlformats.org/officeDocument/2006/relationships/hyperlink" Target="https://www.ibexholds.com/collections/dual-texture/products/nisyros-sloper-mega" TargetMode="External"/><Relationship Id="rId108" Type="http://schemas.openxmlformats.org/officeDocument/2006/relationships/hyperlink" Target="http://www.ibexholds.com/collections/jugs/products/animals-1" TargetMode="External"/><Relationship Id="rId109" Type="http://schemas.openxmlformats.org/officeDocument/2006/relationships/hyperlink" Target="https://www.ibexholds.com/collections/jugs/products/animals-2" TargetMode="External"/><Relationship Id="rId10" Type="http://schemas.openxmlformats.org/officeDocument/2006/relationships/hyperlink" Target="https://www.ibexholds.com/collections/nisyros/products/nisyros-giga-1" TargetMode="External"/><Relationship Id="rId11" Type="http://schemas.openxmlformats.org/officeDocument/2006/relationships/hyperlink" Target="https://www.ibexholds.com/collections/nisyros/products/copy-of-nisyros-giga-2" TargetMode="External"/><Relationship Id="rId12" Type="http://schemas.openxmlformats.org/officeDocument/2006/relationships/hyperlink" Target="https://www.ibexholds.com/collections/dual-texture/products/nisyros-giga-3" TargetMode="External"/><Relationship Id="rId13" Type="http://schemas.openxmlformats.org/officeDocument/2006/relationships/hyperlink" Target="https://www.ibexholds.com/collections/dual-texture/products/nisyros-giga-4" TargetMode="External"/><Relationship Id="rId14" Type="http://schemas.openxmlformats.org/officeDocument/2006/relationships/hyperlink" Target="https://www.ibexholds.com/collections/nisyros/products/nisyros-giga-5" TargetMode="External"/><Relationship Id="rId15" Type="http://schemas.openxmlformats.org/officeDocument/2006/relationships/hyperlink" Target="https://www.ibexholds.com/collections/edges/products/nisyros-edges-small-bolt-on?variant=19387291041862" TargetMode="External"/><Relationship Id="rId16" Type="http://schemas.openxmlformats.org/officeDocument/2006/relationships/hyperlink" Target="https://www.ibexholds.com/collections/edges/products/nisyros-edges-small-screw-on?variant=19387314929734" TargetMode="External"/><Relationship Id="rId17" Type="http://schemas.openxmlformats.org/officeDocument/2006/relationships/hyperlink" Target="https://www.ibexholds.com/collections/edges/products/nisyros-edges-medium-1?variant=19387244773446" TargetMode="External"/><Relationship Id="rId18" Type="http://schemas.openxmlformats.org/officeDocument/2006/relationships/hyperlink" Target="https://www.ibexholds.com/collections/edges/products/nisyros-edges-medium-2?variant=19387193622598" TargetMode="External"/><Relationship Id="rId19" Type="http://schemas.openxmlformats.org/officeDocument/2006/relationships/hyperlink" Target="https://www.ibexholds.com/collections/nisyros/products/nisyros-edges-medium-3-pu" TargetMode="External"/><Relationship Id="rId30" Type="http://schemas.openxmlformats.org/officeDocument/2006/relationships/hyperlink" Target="https://www.ibexholds.com/collections/nisyros/products/nisyros-blockers-medium-4-1-pu" TargetMode="External"/><Relationship Id="rId31" Type="http://schemas.openxmlformats.org/officeDocument/2006/relationships/hyperlink" Target="https://www.ibexholds.com/collections/nisyros/products/nisyros-twin-blockers-giga-pu" TargetMode="External"/><Relationship Id="rId32" Type="http://schemas.openxmlformats.org/officeDocument/2006/relationships/hyperlink" Target="https://www.ibexholds.com/collections/nisyros/products/nisyros-pockets-small-pu" TargetMode="External"/><Relationship Id="rId33" Type="http://schemas.openxmlformats.org/officeDocument/2006/relationships/hyperlink" Target="https://www.ibexholds.com/collections/nisyros/products/nisyros-pockets-large-pu" TargetMode="External"/><Relationship Id="rId34" Type="http://schemas.openxmlformats.org/officeDocument/2006/relationships/hyperlink" Target="https://www.ibexholds.com/collections/nisyros/products/nisyros-pockets-x-large-pu" TargetMode="External"/><Relationship Id="rId35" Type="http://schemas.openxmlformats.org/officeDocument/2006/relationships/hyperlink" Target="https://www.ibexholds.com/collections/nisyros/products/nisyros-crimps-small-pu" TargetMode="External"/><Relationship Id="rId36" Type="http://schemas.openxmlformats.org/officeDocument/2006/relationships/hyperlink" Target="https://www.ibexholds.com/collections/nisyros/products/nisyros-plates-large-screw-on-pu" TargetMode="External"/><Relationship Id="rId37" Type="http://schemas.openxmlformats.org/officeDocument/2006/relationships/hyperlink" Target="https://www.ibexholds.com/collections/nisyros/products/nisyros-jibs-xs-screw-on-pu" TargetMode="External"/><Relationship Id="rId38" Type="http://schemas.openxmlformats.org/officeDocument/2006/relationships/hyperlink" Target="https://www.ibexholds.com/collections/tufa-garden/products/tufa-garden-giga-1-pu" TargetMode="External"/><Relationship Id="rId39" Type="http://schemas.openxmlformats.org/officeDocument/2006/relationships/hyperlink" Target="https://www.ibexholds.com/collections/tufa-garden/products/tufa-garden-twins-giga-1-pu" TargetMode="External"/><Relationship Id="rId50" Type="http://schemas.openxmlformats.org/officeDocument/2006/relationships/hyperlink" Target="https://www.ibexholds.com/products/alpha-crack-negative?_pos=2&amp;_sid=5f193c031&amp;_ss=r" TargetMode="External"/><Relationship Id="rId51" Type="http://schemas.openxmlformats.org/officeDocument/2006/relationships/hyperlink" Target="https://www.ibexholds.com/collections/matala/products/alpha-pinches-large-pu-1" TargetMode="External"/><Relationship Id="rId52" Type="http://schemas.openxmlformats.org/officeDocument/2006/relationships/hyperlink" Target="https://www.ibexholds.com/collections/matala/products/alpha-pinches-x-large-pu" TargetMode="External"/><Relationship Id="rId53" Type="http://schemas.openxmlformats.org/officeDocument/2006/relationships/hyperlink" Target="https://www.ibexholds.com/products/alpha-pinch-giga?_pos=1&amp;_sid=d845ec6b2&amp;_ss=r" TargetMode="External"/><Relationship Id="rId54" Type="http://schemas.openxmlformats.org/officeDocument/2006/relationships/hyperlink" Target="https://www.ibexholds.com/products/alpha-edges-slopers-giga?_pos=1&amp;_sid=596181e86&amp;_ss=r" TargetMode="External"/><Relationship Id="rId55" Type="http://schemas.openxmlformats.org/officeDocument/2006/relationships/hyperlink" Target="https://www.ibexholds.com/products/copy-of-alpha-edges-slopers-mega-pu?_pos=1&amp;_sid=02846ce5a&amp;_ss=r" TargetMode="External"/><Relationship Id="rId56" Type="http://schemas.openxmlformats.org/officeDocument/2006/relationships/hyperlink" Target="http://www.ibexholds.com/collections/edges/products/sweeties" TargetMode="External"/><Relationship Id="rId57" Type="http://schemas.openxmlformats.org/officeDocument/2006/relationships/hyperlink" Target="http://www.ibexholds.com/collections/edges/products/on-the-edge" TargetMode="External"/><Relationship Id="rId58" Type="http://schemas.openxmlformats.org/officeDocument/2006/relationships/hyperlink" Target="https://www.ibexholds.com/products/caveman-tools-pu?_pos=1&amp;_sid=5d6f11458&amp;_ss=r" TargetMode="External"/><Relationship Id="rId59" Type="http://schemas.openxmlformats.org/officeDocument/2006/relationships/hyperlink" Target="https://www.ibexholds.com/collections/matala/products/alpha-pockets-small" TargetMode="External"/><Relationship Id="rId70" Type="http://schemas.openxmlformats.org/officeDocument/2006/relationships/hyperlink" Target="http://www.ibexholds.com/collections/training/products/system-campus-hemispheres" TargetMode="External"/><Relationship Id="rId71" Type="http://schemas.openxmlformats.org/officeDocument/2006/relationships/hyperlink" Target="https://www.ibexholds.com/collections/training-gear-campus-holds/products/1-hemisphere-30-cm-pu" TargetMode="External"/><Relationship Id="rId72" Type="http://schemas.openxmlformats.org/officeDocument/2006/relationships/hyperlink" Target="http://www.ibexholds.com/collections/training/products/training-pins" TargetMode="External"/><Relationship Id="rId73" Type="http://schemas.openxmlformats.org/officeDocument/2006/relationships/hyperlink" Target="http://www.ibexholds.com/collections/training/products/training-balls" TargetMode="External"/><Relationship Id="rId74" Type="http://schemas.openxmlformats.org/officeDocument/2006/relationships/hyperlink" Target="https://www.ibexholds.com/collections/training-gear-campus-holds/products/training-balls-20-cm-pu" TargetMode="External"/><Relationship Id="rId75" Type="http://schemas.openxmlformats.org/officeDocument/2006/relationships/hyperlink" Target="https://www.ibexholds.com/products/speed-climbing-10-metres-route-pu?_pos=2&amp;_sid=8aa402a08&amp;_ss=r" TargetMode="External"/><Relationship Id="rId76" Type="http://schemas.openxmlformats.org/officeDocument/2006/relationships/hyperlink" Target="https://www.ibexholds.com/products/speed-climbing-15-metre-route-pu?_pos=1&amp;_sid=8aa402a08&amp;_ss=r" TargetMode="External"/><Relationship Id="rId77" Type="http://schemas.openxmlformats.org/officeDocument/2006/relationships/hyperlink" Target="https://www.ibexholds.com/collections/matala" TargetMode="External"/><Relationship Id="rId78" Type="http://schemas.openxmlformats.org/officeDocument/2006/relationships/hyperlink" Target="https://www.ibexholds.com/collections/jugs/products/alpha-small-jugs-10" TargetMode="External"/><Relationship Id="rId79" Type="http://schemas.openxmlformats.org/officeDocument/2006/relationships/hyperlink" Target="https://www.ibexholds.com/collections/matala/products/alpha-medium-jugs-10" TargetMode="External"/><Relationship Id="rId110" Type="http://schemas.openxmlformats.org/officeDocument/2006/relationships/hyperlink" Target="http://www.ibexholds.com/products/hemisphere-8-pe" TargetMode="External"/><Relationship Id="rId90" Type="http://schemas.openxmlformats.org/officeDocument/2006/relationships/hyperlink" Target="https://www.ibexholds.com/collections/edges/products/edges-slopers-mega" TargetMode="External"/><Relationship Id="rId91" Type="http://schemas.openxmlformats.org/officeDocument/2006/relationships/hyperlink" Target="https://www.ibexholds.com/products/alpha-edges-crimps-medium" TargetMode="External"/><Relationship Id="rId92" Type="http://schemas.openxmlformats.org/officeDocument/2006/relationships/hyperlink" Target="https://www.ibexholds.com/collections/pockets/products/alpha-pockets-medium-10" TargetMode="External"/><Relationship Id="rId93" Type="http://schemas.openxmlformats.org/officeDocument/2006/relationships/hyperlink" Target="https://www.ibexholds.com/collections/pockets/products/alpha-pockets-large" TargetMode="External"/><Relationship Id="rId94" Type="http://schemas.openxmlformats.org/officeDocument/2006/relationships/hyperlink" Target="https://www.ibexholds.com/collections/pockets/products/alpha-pockets-x-large-3" TargetMode="External"/><Relationship Id="rId95" Type="http://schemas.openxmlformats.org/officeDocument/2006/relationships/hyperlink" Target="https://www.ibexholds.com/collections/pockets/products/alpha-pocket-large" TargetMode="External"/><Relationship Id="rId96" Type="http://schemas.openxmlformats.org/officeDocument/2006/relationships/hyperlink" Target="http://www.ibexholds.com/collections/footholds/products/bigfootholds-pe" TargetMode="External"/><Relationship Id="rId97" Type="http://schemas.openxmlformats.org/officeDocument/2006/relationships/hyperlink" Target="http://www.ibexholds.com/collections/jugs/products/matala-mini-jugs" TargetMode="External"/><Relationship Id="rId98" Type="http://schemas.openxmlformats.org/officeDocument/2006/relationships/hyperlink" Target="http://www.ibexholds.com/collections/jugs/products/matala-jugs-medium" TargetMode="External"/><Relationship Id="rId99" Type="http://schemas.openxmlformats.org/officeDocument/2006/relationships/hyperlink" Target="http://www.ibexholds.com/collections/jugs/products/matala-jugs-large" TargetMode="External"/><Relationship Id="rId111" Type="http://schemas.openxmlformats.org/officeDocument/2006/relationships/hyperlink" Target="http://www.ibexholds.com/products/hemisphere-10-cm-pe" TargetMode="External"/><Relationship Id="rId112" Type="http://schemas.openxmlformats.org/officeDocument/2006/relationships/hyperlink" Target="http://www.ibexholds.com/products/hemisphere-12-cm-pe" TargetMode="External"/><Relationship Id="rId113" Type="http://schemas.openxmlformats.org/officeDocument/2006/relationships/hyperlink" Target="http://www.ibexholds.com/products/hemisphere-15-cm-pe" TargetMode="External"/><Relationship Id="rId114" Type="http://schemas.openxmlformats.org/officeDocument/2006/relationships/hyperlink" Target="https://www.ibexholds.com/collections/training-gear-campus-holds/products/2-hemisphere-20-cm-pe" TargetMode="External"/><Relationship Id="rId115" Type="http://schemas.openxmlformats.org/officeDocument/2006/relationships/hyperlink" Target="https://www.ibexholds.com/collections/training-gear-campus-holds/products/copy-of-2-hemisphere-25-cm-pe" TargetMode="External"/><Relationship Id="rId116" Type="http://schemas.openxmlformats.org/officeDocument/2006/relationships/hyperlink" Target="https://www.ibexholds.com/collections/training-gear-campus-holds/products/training-balls-20-cm-pe" TargetMode="External"/><Relationship Id="rId117" Type="http://schemas.openxmlformats.org/officeDocument/2006/relationships/hyperlink" Target="https://www.ibexholds.com/products/training-pinches" TargetMode="External"/><Relationship Id="rId118" Type="http://schemas.openxmlformats.org/officeDocument/2006/relationships/drawing" Target="../drawings/drawing2.xml"/><Relationship Id="rId20" Type="http://schemas.openxmlformats.org/officeDocument/2006/relationships/hyperlink" Target="https://www.ibexholds.com/collections/edges/products/nisyros-edges-large?variant=19387150172230" TargetMode="External"/><Relationship Id="rId21" Type="http://schemas.openxmlformats.org/officeDocument/2006/relationships/hyperlink" Target="https://www.ibexholds.com/collections/dual-texture/products/nisyros-edges-mega-1" TargetMode="External"/><Relationship Id="rId22" Type="http://schemas.openxmlformats.org/officeDocument/2006/relationships/hyperlink" Target="https://www.ibexholds.com/products/nisyros-edges-mega-2?_pos=1&amp;_sid=f1ab5f4fa&amp;_ss=r" TargetMode="External"/><Relationship Id="rId23" Type="http://schemas.openxmlformats.org/officeDocument/2006/relationships/hyperlink" Target="https://www.ibexholds.com/collections/dual-texture/products/nisyros-edges-mega-3" TargetMode="External"/><Relationship Id="rId24" Type="http://schemas.openxmlformats.org/officeDocument/2006/relationships/hyperlink" Target="https://www.ibexholds.com/collections/dual-texture/products/nisyros-twin-edges-xx-large" TargetMode="External"/><Relationship Id="rId25" Type="http://schemas.openxmlformats.org/officeDocument/2006/relationships/hyperlink" Target="https://www.ibexholds.com/collections/dual-texture/products/nisyros-twin-edges-incuts-large" TargetMode="External"/><Relationship Id="rId26" Type="http://schemas.openxmlformats.org/officeDocument/2006/relationships/hyperlink" Target="https://www.ibexholds.com/collections/dual-texture/products/nisyros-incut-x-large" TargetMode="External"/><Relationship Id="rId27" Type="http://schemas.openxmlformats.org/officeDocument/2006/relationships/hyperlink" Target="https://www.ibexholds.com/collections/footholds/products/nisyros-footholds-xs?variant=19387345633350" TargetMode="External"/><Relationship Id="rId28" Type="http://schemas.openxmlformats.org/officeDocument/2006/relationships/hyperlink" Target="https://www.ibexholds.com/collections/nisyros/products/nisyros-footholds-lead-xs-pu" TargetMode="External"/><Relationship Id="rId29" Type="http://schemas.openxmlformats.org/officeDocument/2006/relationships/hyperlink" Target="https://www.ibexholds.com/collections/nisyros/products/nisyros-nails-xs-10-1" TargetMode="External"/><Relationship Id="rId40" Type="http://schemas.openxmlformats.org/officeDocument/2006/relationships/hyperlink" Target="https://www.ibexholds.com/collections/tufa-garden/products/tufa-garden-twins-giga-2-pu" TargetMode="External"/><Relationship Id="rId41" Type="http://schemas.openxmlformats.org/officeDocument/2006/relationships/hyperlink" Target="https://www.ibexholds.com/collections/tufa-garden/products/tufa-garden-twins-x-large-pu" TargetMode="External"/><Relationship Id="rId42" Type="http://schemas.openxmlformats.org/officeDocument/2006/relationships/hyperlink" Target="https://www.ibexholds.com/collections/tufa-garden/products/tufa-garden-medium-screw-on-pu" TargetMode="External"/><Relationship Id="rId43" Type="http://schemas.openxmlformats.org/officeDocument/2006/relationships/hyperlink" Target="https://www.ibexholds.com/collections/matala" TargetMode="External"/><Relationship Id="rId44" Type="http://schemas.openxmlformats.org/officeDocument/2006/relationships/hyperlink" Target="https://www.ibexholds.com/collections/matala/products/alpha-jugs-large-pu" TargetMode="External"/><Relationship Id="rId45" Type="http://schemas.openxmlformats.org/officeDocument/2006/relationships/hyperlink" Target="http://www.ibexholds.com/collections/jugs/products/super-jug" TargetMode="External"/><Relationship Id="rId46" Type="http://schemas.openxmlformats.org/officeDocument/2006/relationships/hyperlink" Target="https://www.ibexholds.com/collections/matala/products/copy-of-alpha-crack-negative-pu" TargetMode="External"/><Relationship Id="rId47" Type="http://schemas.openxmlformats.org/officeDocument/2006/relationships/hyperlink" Target="https://www.ibexholds.com/products/alpha-giga-jug-1-pu" TargetMode="External"/><Relationship Id="rId48" Type="http://schemas.openxmlformats.org/officeDocument/2006/relationships/hyperlink" Target="https://www.ibexholds.com/products/alpha-giga-jug-2-pu?_pos=1&amp;_sid=afd4bbf24&amp;_ss=r" TargetMode="External"/><Relationship Id="rId49" Type="http://schemas.openxmlformats.org/officeDocument/2006/relationships/hyperlink" Target="https://www.ibexholds.com/products/copy-of-alpha-crack-positive-pu?_pos=1&amp;_sid=5f193c031&amp;_ss=r" TargetMode="External"/><Relationship Id="rId60" Type="http://schemas.openxmlformats.org/officeDocument/2006/relationships/hyperlink" Target="http://www.ibexholds.com/collections/jugs/products/honey-handles" TargetMode="External"/><Relationship Id="rId61" Type="http://schemas.openxmlformats.org/officeDocument/2006/relationships/hyperlink" Target="http://www.ibexholds.com/collections/footholds/products/footholds-screw-ons" TargetMode="External"/><Relationship Id="rId62" Type="http://schemas.openxmlformats.org/officeDocument/2006/relationships/hyperlink" Target="https://www.ibexholds.com/collections/footholds/products/6b" TargetMode="External"/><Relationship Id="rId63" Type="http://schemas.openxmlformats.org/officeDocument/2006/relationships/hyperlink" Target="https://www.ibexholds.com/collections/small-50-140-cm3/products/copy-of-lobes-small-footholds" TargetMode="External"/><Relationship Id="rId64" Type="http://schemas.openxmlformats.org/officeDocument/2006/relationships/hyperlink" Target="https://www.ibexholds.com/collections/animals" TargetMode="External"/><Relationship Id="rId65" Type="http://schemas.openxmlformats.org/officeDocument/2006/relationships/hyperlink" Target="https://www.ibexholds.com/collections/animals/products/animals-large-pu" TargetMode="External"/><Relationship Id="rId66" Type="http://schemas.openxmlformats.org/officeDocument/2006/relationships/hyperlink" Target="https://www.ibexholds.com/collections/animals/products/animals-medium-pu" TargetMode="External"/><Relationship Id="rId67" Type="http://schemas.openxmlformats.org/officeDocument/2006/relationships/hyperlink" Target="https://www.ibexholds.com/collections/training" TargetMode="External"/><Relationship Id="rId68" Type="http://schemas.openxmlformats.org/officeDocument/2006/relationships/hyperlink" Target="http://www.ibexholds.com/collections/training/products/rockway-training-gear-campus-pu" TargetMode="External"/><Relationship Id="rId69" Type="http://schemas.openxmlformats.org/officeDocument/2006/relationships/hyperlink" Target="http://www.ibexholds.com/products/hemisphere-10-cm-pe-pu" TargetMode="External"/><Relationship Id="rId100" Type="http://schemas.openxmlformats.org/officeDocument/2006/relationships/hyperlink" Target="http://www.ibexholds.com/collections/jugs/products/matala-roof-jugs-xl" TargetMode="External"/><Relationship Id="rId80" Type="http://schemas.openxmlformats.org/officeDocument/2006/relationships/hyperlink" Target="https://www.ibexholds.com/collections/jugs/products/alpha-large-jugs-10" TargetMode="External"/><Relationship Id="rId81" Type="http://schemas.openxmlformats.org/officeDocument/2006/relationships/hyperlink" Target="https://www.ibexholds.com/collections/matala/products/alpha-x-large-roof" TargetMode="External"/><Relationship Id="rId82" Type="http://schemas.openxmlformats.org/officeDocument/2006/relationships/hyperlink" Target="https://www.ibexholds.com/collections/jugs/products/alpha-open-hand-jugs-x-large" TargetMode="External"/><Relationship Id="rId83" Type="http://schemas.openxmlformats.org/officeDocument/2006/relationships/hyperlink" Target="http://www.ibexholds.com/products/super-jug-pe" TargetMode="External"/><Relationship Id="rId84" Type="http://schemas.openxmlformats.org/officeDocument/2006/relationships/hyperlink" Target="https://www.ibexholds.com/collections/jugs/products/alpha-jugs-xx-large" TargetMode="External"/><Relationship Id="rId85" Type="http://schemas.openxmlformats.org/officeDocument/2006/relationships/hyperlink" Target="https://www.ibexholds.com/collections/footholds/products/alpha-pinches-footholds-x-small" TargetMode="External"/><Relationship Id="rId86" Type="http://schemas.openxmlformats.org/officeDocument/2006/relationships/hyperlink" Target="https://www.ibexholds.com/collections/matala/products/alpha-pinches-medium" TargetMode="External"/><Relationship Id="rId87" Type="http://schemas.openxmlformats.org/officeDocument/2006/relationships/hyperlink" Target="https://www.ibexholds.com/products/alpha-pinches-large?_pos=1&amp;_sid=ce206e6d0&amp;_ss=r" TargetMode="External"/><Relationship Id="rId88" Type="http://schemas.openxmlformats.org/officeDocument/2006/relationships/hyperlink" Target="http://www.ibexholds.com/collections/pinches/products/alien-pinches" TargetMode="External"/><Relationship Id="rId89" Type="http://schemas.openxmlformats.org/officeDocument/2006/relationships/hyperlink" Target="https://www.ibexholds.com/collections/pinches/products/pinches-x-large"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ibexholds.com/collections/macros-nisyros-fiberglass-polyester/products/macro-s23" TargetMode="External"/><Relationship Id="rId4" Type="http://schemas.openxmlformats.org/officeDocument/2006/relationships/drawing" Target="../drawings/drawing3.xml"/><Relationship Id="rId1" Type="http://schemas.openxmlformats.org/officeDocument/2006/relationships/hyperlink" Target="https://ibexholds.com/collections/macros-nisyros-fiberglass-polyester/products/macro-1-2" TargetMode="External"/><Relationship Id="rId2" Type="http://schemas.openxmlformats.org/officeDocument/2006/relationships/hyperlink" Target="https://ibexholds.com/collections/macros-nisyros-fiberglass-polyester/products/macro-s2"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D16"/>
  <sheetViews>
    <sheetView showGridLines="0" workbookViewId="0"/>
  </sheetViews>
  <sheetFormatPr baseColWidth="10" defaultColWidth="10" defaultRowHeight="13" customHeight="1" x14ac:dyDescent="0"/>
  <cols>
    <col min="1" max="1" width="2" customWidth="1"/>
    <col min="2" max="4" width="30.5" customWidth="1"/>
  </cols>
  <sheetData>
    <row r="3" spans="2:4" ht="0" hidden="1" customHeight="1">
      <c r="B3" s="642" t="s">
        <v>0</v>
      </c>
      <c r="C3" s="643"/>
      <c r="D3" s="643"/>
    </row>
    <row r="7" spans="2:4" ht="18">
      <c r="B7" s="1" t="s">
        <v>1</v>
      </c>
      <c r="C7" s="1" t="s">
        <v>2</v>
      </c>
      <c r="D7" s="1" t="s">
        <v>3</v>
      </c>
    </row>
    <row r="9" spans="2:4" ht="15">
      <c r="B9" s="2" t="s">
        <v>4</v>
      </c>
      <c r="C9" s="2"/>
      <c r="D9" s="2"/>
    </row>
    <row r="10" spans="2:4" ht="15">
      <c r="B10" s="3"/>
      <c r="C10" s="3" t="s">
        <v>5</v>
      </c>
      <c r="D10" s="4" t="s">
        <v>4</v>
      </c>
    </row>
    <row r="11" spans="2:4" ht="15">
      <c r="B11" s="2" t="s">
        <v>58</v>
      </c>
      <c r="C11" s="2"/>
      <c r="D11" s="2"/>
    </row>
    <row r="12" spans="2:4" ht="15">
      <c r="B12" s="3"/>
      <c r="C12" s="3" t="s">
        <v>5</v>
      </c>
      <c r="D12" s="4" t="s">
        <v>58</v>
      </c>
    </row>
    <row r="13" spans="2:4" ht="15">
      <c r="B13" s="2" t="s">
        <v>498</v>
      </c>
      <c r="C13" s="2"/>
      <c r="D13" s="2"/>
    </row>
    <row r="14" spans="2:4" ht="15">
      <c r="B14" s="3"/>
      <c r="C14" s="3" t="s">
        <v>5</v>
      </c>
      <c r="D14" s="4" t="s">
        <v>498</v>
      </c>
    </row>
    <row r="15" spans="2:4" ht="15">
      <c r="B15" s="2" t="s">
        <v>528</v>
      </c>
      <c r="C15" s="2"/>
      <c r="D15" s="2"/>
    </row>
    <row r="16" spans="2:4" ht="15">
      <c r="B16" s="3"/>
      <c r="C16" s="3" t="s">
        <v>5</v>
      </c>
      <c r="D16" s="4" t="s">
        <v>528</v>
      </c>
    </row>
  </sheetData>
  <mergeCells count="1">
    <mergeCell ref="B3:D3"/>
  </mergeCells>
  <hyperlinks>
    <hyperlink ref="D10" location="'INFORMATION AND TOTAL'!R1C1" display="INFORMATION AND TOTAL"/>
    <hyperlink ref="D12" location="'IBEX CLIMBING HOLDS '!R1C1" display="IBEX CLIMBING HOLDS "/>
    <hyperlink ref="D14" location="'MACROS NISYROS FIBERGLASS'!R1C1" display="MACROS NISYROS FIBERGLASS"/>
    <hyperlink ref="D16" location="'HARDWARE'!R1C1" display="HARDWARE"/>
  </hyperlinks>
  <pageMargins left="0.75" right="0.75" top="1" bottom="1" header="0.5" footer="0.5"/>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H110"/>
  <sheetViews>
    <sheetView showGridLines="0" tabSelected="1" topLeftCell="B1" workbookViewId="0">
      <selection activeCell="V20" sqref="V20"/>
    </sheetView>
  </sheetViews>
  <sheetFormatPr baseColWidth="10" defaultColWidth="11.33203125" defaultRowHeight="15.5" customHeight="1" x14ac:dyDescent="0"/>
  <cols>
    <col min="1" max="5" width="11.33203125" style="5" customWidth="1"/>
    <col min="6" max="6" width="13.1640625" style="5" customWidth="1"/>
    <col min="7" max="7" width="12.1640625" style="5" customWidth="1"/>
    <col min="8" max="8" width="13" style="5" customWidth="1"/>
    <col min="9" max="10" width="11.33203125" style="5" customWidth="1"/>
    <col min="11" max="11" width="12.33203125" style="5" customWidth="1"/>
    <col min="12" max="12" width="13.1640625" style="5" customWidth="1"/>
    <col min="13" max="13" width="11.6640625" style="5" customWidth="1"/>
    <col min="14" max="15" width="11.33203125" style="5" customWidth="1"/>
    <col min="16" max="16" width="11" style="5" customWidth="1"/>
    <col min="17" max="17" width="13.33203125" style="5" customWidth="1"/>
    <col min="18" max="18" width="12.5" style="5" customWidth="1"/>
    <col min="19" max="35" width="11.33203125" style="5" customWidth="1"/>
    <col min="36" max="16384" width="11.33203125" style="5"/>
  </cols>
  <sheetData>
    <row r="1" spans="1:34" ht="21" customHeight="1">
      <c r="A1" s="6"/>
      <c r="B1" s="7"/>
      <c r="C1" s="7"/>
      <c r="D1" s="7"/>
      <c r="E1" s="7"/>
      <c r="F1" s="646"/>
      <c r="G1" s="646"/>
      <c r="H1" s="646"/>
      <c r="I1" s="646"/>
      <c r="J1" s="646"/>
      <c r="K1" s="646"/>
      <c r="L1" s="646"/>
      <c r="M1" s="646"/>
      <c r="N1" s="646"/>
      <c r="O1" s="646"/>
      <c r="P1" s="646"/>
      <c r="Q1" s="646"/>
      <c r="R1" s="647"/>
      <c r="S1" s="8"/>
      <c r="T1" s="9"/>
      <c r="U1" s="9"/>
      <c r="V1" s="9"/>
      <c r="W1" s="9"/>
      <c r="X1" s="9"/>
      <c r="Y1" s="9"/>
      <c r="Z1" s="9"/>
      <c r="AA1" s="9"/>
      <c r="AB1" s="9"/>
      <c r="AC1" s="9"/>
      <c r="AD1" s="9"/>
      <c r="AE1" s="9"/>
      <c r="AF1" s="9"/>
      <c r="AG1" s="9"/>
      <c r="AH1" s="10"/>
    </row>
    <row r="2" spans="1:34" ht="21" customHeight="1">
      <c r="A2" s="11"/>
      <c r="B2" s="12"/>
      <c r="C2" s="12"/>
      <c r="D2" s="12"/>
      <c r="E2" s="12"/>
      <c r="F2" s="12"/>
      <c r="G2" s="12"/>
      <c r="H2" s="12"/>
      <c r="I2" s="12"/>
      <c r="J2" s="12"/>
      <c r="K2" s="12"/>
      <c r="L2" s="12"/>
      <c r="M2" s="12"/>
      <c r="N2" s="12"/>
      <c r="O2" s="12"/>
      <c r="P2" s="12"/>
      <c r="Q2" s="12"/>
      <c r="R2" s="13"/>
      <c r="S2" s="11"/>
      <c r="T2" s="12"/>
      <c r="U2" s="12"/>
      <c r="V2" s="12"/>
      <c r="W2" s="12"/>
      <c r="X2" s="12"/>
      <c r="Y2" s="12"/>
      <c r="Z2" s="12"/>
      <c r="AA2" s="12"/>
      <c r="AB2" s="12"/>
      <c r="AC2" s="12"/>
      <c r="AD2" s="12"/>
      <c r="AE2" s="12"/>
      <c r="AF2" s="12"/>
      <c r="AG2" s="12"/>
      <c r="AH2" s="14"/>
    </row>
    <row r="3" spans="1:34" ht="21" customHeight="1">
      <c r="A3" s="11"/>
      <c r="B3" s="12"/>
      <c r="C3" s="12"/>
      <c r="D3" s="12"/>
      <c r="E3" s="12"/>
      <c r="F3" s="644"/>
      <c r="G3" s="644"/>
      <c r="H3" s="644"/>
      <c r="I3" s="644"/>
      <c r="J3" s="644"/>
      <c r="K3" s="644"/>
      <c r="L3" s="644"/>
      <c r="M3" s="644"/>
      <c r="N3" s="644"/>
      <c r="O3" s="644"/>
      <c r="P3" s="644"/>
      <c r="Q3" s="644"/>
      <c r="R3" s="645"/>
      <c r="S3" s="11"/>
      <c r="T3" s="12"/>
      <c r="U3" s="12"/>
      <c r="V3" s="12"/>
      <c r="W3" s="12"/>
      <c r="X3" s="12"/>
      <c r="Y3" s="12"/>
      <c r="Z3" s="12"/>
      <c r="AA3" s="12"/>
      <c r="AB3" s="12"/>
      <c r="AC3" s="12"/>
      <c r="AD3" s="12"/>
      <c r="AE3" s="12"/>
      <c r="AF3" s="12"/>
      <c r="AG3" s="12"/>
      <c r="AH3" s="14"/>
    </row>
    <row r="4" spans="1:34" ht="21" customHeight="1">
      <c r="A4" s="11"/>
      <c r="B4" s="12"/>
      <c r="C4" s="12"/>
      <c r="D4" s="12"/>
      <c r="E4" s="12"/>
      <c r="F4" s="644"/>
      <c r="G4" s="644"/>
      <c r="H4" s="644"/>
      <c r="I4" s="644"/>
      <c r="J4" s="644"/>
      <c r="K4" s="644"/>
      <c r="L4" s="644"/>
      <c r="M4" s="644"/>
      <c r="N4" s="644"/>
      <c r="O4" s="644"/>
      <c r="P4" s="644"/>
      <c r="Q4" s="644"/>
      <c r="R4" s="645"/>
      <c r="S4" s="11"/>
      <c r="T4" s="12"/>
      <c r="U4" s="12"/>
      <c r="V4" s="12"/>
      <c r="W4" s="12"/>
      <c r="X4" s="12"/>
      <c r="Y4" s="12"/>
      <c r="Z4" s="12"/>
      <c r="AA4" s="12"/>
      <c r="AB4" s="12"/>
      <c r="AC4" s="12"/>
      <c r="AD4" s="12"/>
      <c r="AE4" s="12"/>
      <c r="AF4" s="12"/>
      <c r="AG4" s="12"/>
      <c r="AH4" s="14"/>
    </row>
    <row r="5" spans="1:34" ht="21" customHeight="1">
      <c r="A5" s="11"/>
      <c r="B5" s="12"/>
      <c r="C5" s="12"/>
      <c r="D5" s="12"/>
      <c r="E5" s="12"/>
      <c r="F5" s="644"/>
      <c r="G5" s="644"/>
      <c r="H5" s="644"/>
      <c r="I5" s="644"/>
      <c r="J5" s="644"/>
      <c r="K5" s="644"/>
      <c r="L5" s="644"/>
      <c r="M5" s="644"/>
      <c r="N5" s="644"/>
      <c r="O5" s="644"/>
      <c r="P5" s="644"/>
      <c r="Q5" s="644"/>
      <c r="R5" s="645"/>
      <c r="S5" s="11"/>
      <c r="T5" s="12"/>
      <c r="U5" s="12"/>
      <c r="V5" s="12"/>
      <c r="W5" s="12"/>
      <c r="X5" s="12"/>
      <c r="Y5" s="12"/>
      <c r="Z5" s="12"/>
      <c r="AA5" s="12"/>
      <c r="AB5" s="12"/>
      <c r="AC5" s="12"/>
      <c r="AD5" s="12"/>
      <c r="AE5" s="12"/>
      <c r="AF5" s="12"/>
      <c r="AG5" s="12"/>
      <c r="AH5" s="14"/>
    </row>
    <row r="6" spans="1:34" ht="21" customHeight="1">
      <c r="A6" s="11"/>
      <c r="B6" s="12"/>
      <c r="C6" s="15"/>
      <c r="D6" s="12"/>
      <c r="E6" s="12"/>
      <c r="F6" s="644"/>
      <c r="G6" s="644"/>
      <c r="H6" s="644"/>
      <c r="I6" s="644"/>
      <c r="J6" s="644"/>
      <c r="K6" s="644"/>
      <c r="L6" s="644"/>
      <c r="M6" s="644"/>
      <c r="N6" s="644"/>
      <c r="O6" s="644"/>
      <c r="P6" s="644"/>
      <c r="Q6" s="644"/>
      <c r="R6" s="645"/>
      <c r="S6" s="11"/>
      <c r="T6" s="12"/>
      <c r="U6" s="12"/>
      <c r="V6" s="12"/>
      <c r="W6" s="12"/>
      <c r="X6" s="12"/>
      <c r="Y6" s="12"/>
      <c r="Z6" s="12"/>
      <c r="AA6" s="12"/>
      <c r="AB6" s="12"/>
      <c r="AC6" s="12"/>
      <c r="AD6" s="12"/>
      <c r="AE6" s="12"/>
      <c r="AF6" s="12"/>
      <c r="AG6" s="12"/>
      <c r="AH6" s="14"/>
    </row>
    <row r="7" spans="1:34" ht="21" customHeight="1">
      <c r="A7" s="11"/>
      <c r="B7" s="12"/>
      <c r="C7" s="15"/>
      <c r="D7" s="12"/>
      <c r="E7" s="12"/>
      <c r="F7" s="644"/>
      <c r="G7" s="644"/>
      <c r="H7" s="644"/>
      <c r="I7" s="644"/>
      <c r="J7" s="644"/>
      <c r="K7" s="644"/>
      <c r="L7" s="644"/>
      <c r="M7" s="644"/>
      <c r="N7" s="644"/>
      <c r="O7" s="644"/>
      <c r="P7" s="644"/>
      <c r="Q7" s="644"/>
      <c r="R7" s="645"/>
      <c r="S7" s="11"/>
      <c r="T7" s="12"/>
      <c r="U7" s="12"/>
      <c r="V7" s="12"/>
      <c r="W7" s="12"/>
      <c r="X7" s="12"/>
      <c r="Y7" s="12"/>
      <c r="Z7" s="12"/>
      <c r="AA7" s="12"/>
      <c r="AB7" s="12"/>
      <c r="AC7" s="12"/>
      <c r="AD7" s="12"/>
      <c r="AE7" s="12"/>
      <c r="AF7" s="12"/>
      <c r="AG7" s="12"/>
      <c r="AH7" s="14"/>
    </row>
    <row r="8" spans="1:34" ht="21" customHeight="1">
      <c r="A8" s="11"/>
      <c r="B8" s="12"/>
      <c r="C8" s="15"/>
      <c r="D8" s="12"/>
      <c r="E8" s="12"/>
      <c r="F8" s="644"/>
      <c r="G8" s="644"/>
      <c r="H8" s="644"/>
      <c r="I8" s="644"/>
      <c r="J8" s="644"/>
      <c r="K8" s="644"/>
      <c r="L8" s="644"/>
      <c r="M8" s="644"/>
      <c r="N8" s="644"/>
      <c r="O8" s="644"/>
      <c r="P8" s="644"/>
      <c r="Q8" s="644"/>
      <c r="R8" s="645"/>
      <c r="S8" s="11"/>
      <c r="T8" s="12"/>
      <c r="U8" s="12"/>
      <c r="V8" s="12"/>
      <c r="W8" s="12"/>
      <c r="X8" s="12"/>
      <c r="Y8" s="12"/>
      <c r="Z8" s="12"/>
      <c r="AA8" s="12"/>
      <c r="AB8" s="12"/>
      <c r="AC8" s="12"/>
      <c r="AD8" s="12"/>
      <c r="AE8" s="12"/>
      <c r="AF8" s="12"/>
      <c r="AG8" s="12"/>
      <c r="AH8" s="14"/>
    </row>
    <row r="9" spans="1:34" ht="21" customHeight="1">
      <c r="A9" s="11"/>
      <c r="B9" s="12"/>
      <c r="C9" s="12"/>
      <c r="D9" s="12"/>
      <c r="E9" s="12"/>
      <c r="F9" s="644"/>
      <c r="G9" s="644"/>
      <c r="H9" s="644"/>
      <c r="I9" s="644"/>
      <c r="J9" s="644"/>
      <c r="K9" s="644"/>
      <c r="L9" s="644"/>
      <c r="M9" s="644"/>
      <c r="N9" s="644"/>
      <c r="O9" s="644"/>
      <c r="P9" s="644"/>
      <c r="Q9" s="644"/>
      <c r="R9" s="645"/>
      <c r="S9" s="11"/>
      <c r="T9" s="12"/>
      <c r="U9" s="12"/>
      <c r="V9" s="12"/>
      <c r="W9" s="12"/>
      <c r="X9" s="12"/>
      <c r="Y9" s="12"/>
      <c r="Z9" s="12"/>
      <c r="AA9" s="12"/>
      <c r="AB9" s="12"/>
      <c r="AC9" s="12"/>
      <c r="AD9" s="12"/>
      <c r="AE9" s="12"/>
      <c r="AF9" s="12"/>
      <c r="AG9" s="12"/>
      <c r="AH9" s="14"/>
    </row>
    <row r="10" spans="1:34" ht="21" customHeight="1">
      <c r="A10" s="11"/>
      <c r="B10" s="12"/>
      <c r="C10" s="12"/>
      <c r="D10" s="12"/>
      <c r="E10" s="12"/>
      <c r="F10" s="644"/>
      <c r="G10" s="644"/>
      <c r="H10" s="644"/>
      <c r="I10" s="644"/>
      <c r="J10" s="644"/>
      <c r="K10" s="644"/>
      <c r="L10" s="644"/>
      <c r="M10" s="644"/>
      <c r="N10" s="644"/>
      <c r="O10" s="644"/>
      <c r="P10" s="644"/>
      <c r="Q10" s="644"/>
      <c r="R10" s="645"/>
      <c r="S10" s="11"/>
      <c r="T10" s="12"/>
      <c r="U10" s="12"/>
      <c r="V10" s="12"/>
      <c r="W10" s="12"/>
      <c r="X10" s="12"/>
      <c r="Y10" s="12"/>
      <c r="Z10" s="12"/>
      <c r="AA10" s="12"/>
      <c r="AB10" s="12"/>
      <c r="AC10" s="12"/>
      <c r="AD10" s="12"/>
      <c r="AE10" s="12"/>
      <c r="AF10" s="12"/>
      <c r="AG10" s="12"/>
      <c r="AH10" s="14"/>
    </row>
    <row r="11" spans="1:34" ht="21" customHeight="1">
      <c r="A11" s="11"/>
      <c r="B11" s="12"/>
      <c r="C11" s="12"/>
      <c r="D11" s="12"/>
      <c r="E11" s="12"/>
      <c r="F11" s="644"/>
      <c r="G11" s="644"/>
      <c r="H11" s="644"/>
      <c r="I11" s="644"/>
      <c r="J11" s="644"/>
      <c r="K11" s="644"/>
      <c r="L11" s="644"/>
      <c r="M11" s="644"/>
      <c r="N11" s="644"/>
      <c r="O11" s="644"/>
      <c r="P11" s="644"/>
      <c r="Q11" s="644"/>
      <c r="R11" s="645"/>
      <c r="S11" s="11"/>
      <c r="T11" s="12"/>
      <c r="U11" s="12"/>
      <c r="V11" s="12"/>
      <c r="W11" s="12"/>
      <c r="X11" s="12"/>
      <c r="Y11" s="12"/>
      <c r="Z11" s="12"/>
      <c r="AA11" s="12"/>
      <c r="AB11" s="12"/>
      <c r="AC11" s="12"/>
      <c r="AD11" s="12"/>
      <c r="AE11" s="12"/>
      <c r="AF11" s="12"/>
      <c r="AG11" s="12"/>
      <c r="AH11" s="14"/>
    </row>
    <row r="12" spans="1:34" ht="21" customHeight="1">
      <c r="A12" s="11"/>
      <c r="B12" s="12"/>
      <c r="C12" s="12"/>
      <c r="D12" s="12"/>
      <c r="E12" s="15"/>
      <c r="F12" s="652" t="s">
        <v>6</v>
      </c>
      <c r="G12" s="653"/>
      <c r="H12" s="653"/>
      <c r="I12" s="653"/>
      <c r="J12" s="653"/>
      <c r="K12" s="653"/>
      <c r="L12" s="653"/>
      <c r="M12" s="653"/>
      <c r="N12" s="653"/>
      <c r="O12" s="653"/>
      <c r="P12" s="653"/>
      <c r="Q12" s="653"/>
      <c r="R12" s="654"/>
      <c r="S12" s="11"/>
      <c r="T12" s="12"/>
      <c r="U12" s="12"/>
      <c r="V12" s="12"/>
      <c r="W12" s="12"/>
      <c r="X12" s="12"/>
      <c r="Y12" s="12"/>
      <c r="Z12" s="12"/>
      <c r="AA12" s="12"/>
      <c r="AB12" s="12"/>
      <c r="AC12" s="12"/>
      <c r="AD12" s="12"/>
      <c r="AE12" s="12"/>
      <c r="AF12" s="12"/>
      <c r="AG12" s="12"/>
      <c r="AH12" s="14"/>
    </row>
    <row r="13" spans="1:34" ht="21" customHeight="1">
      <c r="A13" s="11"/>
      <c r="B13" s="12"/>
      <c r="C13" s="12"/>
      <c r="D13" s="12"/>
      <c r="E13" s="15"/>
      <c r="F13" s="16"/>
      <c r="G13" s="16"/>
      <c r="H13" s="16"/>
      <c r="I13" s="15"/>
      <c r="J13" s="15"/>
      <c r="K13" s="17"/>
      <c r="L13" s="17"/>
      <c r="M13" s="17"/>
      <c r="N13" s="15"/>
      <c r="O13" s="15"/>
      <c r="P13" s="17"/>
      <c r="Q13" s="17"/>
      <c r="R13" s="18"/>
      <c r="S13" s="11"/>
      <c r="T13" s="12"/>
      <c r="U13" s="19"/>
      <c r="V13" s="19"/>
      <c r="W13" s="19"/>
      <c r="X13" s="12"/>
      <c r="Y13" s="12"/>
      <c r="Z13" s="12"/>
      <c r="AA13" s="12"/>
      <c r="AB13" s="12"/>
      <c r="AC13" s="12"/>
      <c r="AD13" s="12"/>
      <c r="AE13" s="12"/>
      <c r="AF13" s="12"/>
      <c r="AG13" s="12"/>
      <c r="AH13" s="14"/>
    </row>
    <row r="14" spans="1:34" ht="21" customHeight="1">
      <c r="A14" s="11"/>
      <c r="B14" s="12"/>
      <c r="C14" s="12"/>
      <c r="D14" s="12"/>
      <c r="E14" s="20"/>
      <c r="F14" s="655" t="s">
        <v>7</v>
      </c>
      <c r="G14" s="656"/>
      <c r="H14" s="656"/>
      <c r="I14" s="21"/>
      <c r="J14" s="22"/>
      <c r="K14" s="655" t="s">
        <v>8</v>
      </c>
      <c r="L14" s="656"/>
      <c r="M14" s="656"/>
      <c r="N14" s="21"/>
      <c r="O14" s="22"/>
      <c r="P14" s="655" t="s">
        <v>9</v>
      </c>
      <c r="Q14" s="656"/>
      <c r="R14" s="656"/>
      <c r="S14" s="21"/>
      <c r="T14" s="22"/>
      <c r="U14" s="655" t="s">
        <v>10</v>
      </c>
      <c r="V14" s="721"/>
      <c r="W14" s="721"/>
      <c r="X14" s="21"/>
      <c r="Y14" s="12"/>
      <c r="Z14" s="12"/>
      <c r="AA14" s="12"/>
      <c r="AB14" s="12"/>
      <c r="AC14" s="12"/>
      <c r="AD14" s="12"/>
      <c r="AE14" s="12"/>
      <c r="AF14" s="12"/>
      <c r="AG14" s="12"/>
      <c r="AH14" s="14"/>
    </row>
    <row r="15" spans="1:34" ht="21" customHeight="1">
      <c r="A15" s="11"/>
      <c r="B15" s="12"/>
      <c r="C15" s="12"/>
      <c r="D15" s="12"/>
      <c r="E15" s="22"/>
      <c r="F15" s="723" t="s">
        <v>11</v>
      </c>
      <c r="G15" s="721"/>
      <c r="H15" s="24" t="s">
        <v>12</v>
      </c>
      <c r="I15" s="21"/>
      <c r="J15" s="22"/>
      <c r="K15" s="723" t="s">
        <v>11</v>
      </c>
      <c r="L15" s="721"/>
      <c r="M15" s="24" t="s">
        <v>12</v>
      </c>
      <c r="N15" s="21"/>
      <c r="O15" s="22"/>
      <c r="P15" s="723" t="s">
        <v>11</v>
      </c>
      <c r="Q15" s="721"/>
      <c r="R15" s="24" t="s">
        <v>12</v>
      </c>
      <c r="S15" s="21"/>
      <c r="T15" s="22"/>
      <c r="U15" s="722" t="s">
        <v>13</v>
      </c>
      <c r="V15" s="721"/>
      <c r="W15" s="25" t="s">
        <v>14</v>
      </c>
      <c r="X15" s="21"/>
      <c r="Y15" s="12"/>
      <c r="Z15" s="12"/>
      <c r="AA15" s="12"/>
      <c r="AB15" s="12"/>
      <c r="AC15" s="12"/>
      <c r="AD15" s="12"/>
      <c r="AE15" s="12"/>
      <c r="AF15" s="12"/>
      <c r="AG15" s="12"/>
      <c r="AH15" s="14"/>
    </row>
    <row r="16" spans="1:34" ht="21" customHeight="1">
      <c r="A16" s="11"/>
      <c r="B16" s="12"/>
      <c r="C16" s="12"/>
      <c r="D16" s="12"/>
      <c r="E16" s="22"/>
      <c r="F16" s="724">
        <f>K16+P16</f>
        <v>0</v>
      </c>
      <c r="G16" s="721"/>
      <c r="H16" s="660">
        <f>M16+R16</f>
        <v>0</v>
      </c>
      <c r="I16" s="21"/>
      <c r="J16" s="22"/>
      <c r="K16" s="724">
        <f>'IBEX CLIMBING HOLDS '!AA208</f>
        <v>0</v>
      </c>
      <c r="L16" s="721"/>
      <c r="M16" s="657">
        <f>'IBEX CLIMBING HOLDS '!AB208</f>
        <v>0</v>
      </c>
      <c r="N16" s="21"/>
      <c r="O16" s="22"/>
      <c r="P16" s="725">
        <f>'MACROS NISYROS FIBERGLASS'!O47</f>
        <v>0</v>
      </c>
      <c r="Q16" s="721"/>
      <c r="R16" s="657">
        <f>'MACROS NISYROS FIBERGLASS'!Q47</f>
        <v>0</v>
      </c>
      <c r="S16" s="21"/>
      <c r="T16" s="22"/>
      <c r="U16" s="659">
        <v>25</v>
      </c>
      <c r="V16" s="721"/>
      <c r="W16" s="660">
        <f>H16-U16%*H16</f>
        <v>0</v>
      </c>
      <c r="X16" s="21"/>
      <c r="Y16" s="12"/>
      <c r="Z16" s="12"/>
      <c r="AA16" s="12"/>
      <c r="AB16" s="12"/>
      <c r="AC16" s="12"/>
      <c r="AD16" s="12"/>
      <c r="AE16" s="12"/>
      <c r="AF16" s="12"/>
      <c r="AG16" s="12"/>
      <c r="AH16" s="14"/>
    </row>
    <row r="17" spans="1:34" ht="21" customHeight="1">
      <c r="A17" s="11"/>
      <c r="B17" s="12"/>
      <c r="C17" s="12"/>
      <c r="D17" s="12"/>
      <c r="E17" s="22"/>
      <c r="F17" s="721"/>
      <c r="G17" s="721"/>
      <c r="H17" s="658"/>
      <c r="I17" s="21"/>
      <c r="J17" s="22"/>
      <c r="K17" s="721"/>
      <c r="L17" s="721"/>
      <c r="M17" s="658"/>
      <c r="N17" s="21"/>
      <c r="O17" s="22"/>
      <c r="P17" s="721"/>
      <c r="Q17" s="721"/>
      <c r="R17" s="659"/>
      <c r="S17" s="21"/>
      <c r="T17" s="22"/>
      <c r="U17" s="721"/>
      <c r="V17" s="721"/>
      <c r="W17" s="659"/>
      <c r="X17" s="21"/>
      <c r="Y17" s="12"/>
      <c r="Z17" s="12"/>
      <c r="AA17" s="12"/>
      <c r="AB17" s="12"/>
      <c r="AC17" s="12"/>
      <c r="AD17" s="12"/>
      <c r="AE17" s="12"/>
      <c r="AF17" s="12"/>
      <c r="AG17" s="12"/>
      <c r="AH17" s="14"/>
    </row>
    <row r="18" spans="1:34" ht="21" customHeight="1">
      <c r="A18" s="11"/>
      <c r="B18" s="12"/>
      <c r="C18" s="12"/>
      <c r="D18" s="12"/>
      <c r="E18" s="22"/>
      <c r="F18" s="721"/>
      <c r="G18" s="721"/>
      <c r="H18" s="658"/>
      <c r="I18" s="21"/>
      <c r="J18" s="22"/>
      <c r="K18" s="721"/>
      <c r="L18" s="721"/>
      <c r="M18" s="658"/>
      <c r="N18" s="21"/>
      <c r="O18" s="22"/>
      <c r="P18" s="721"/>
      <c r="Q18" s="721"/>
      <c r="R18" s="659"/>
      <c r="S18" s="21"/>
      <c r="T18" s="22"/>
      <c r="U18" s="721"/>
      <c r="V18" s="721"/>
      <c r="W18" s="659"/>
      <c r="X18" s="21"/>
      <c r="Y18" s="12"/>
      <c r="Z18" s="12"/>
      <c r="AA18" s="12"/>
      <c r="AB18" s="12"/>
      <c r="AC18" s="12"/>
      <c r="AD18" s="12"/>
      <c r="AE18" s="12"/>
      <c r="AF18" s="12"/>
      <c r="AG18" s="12"/>
      <c r="AH18" s="14"/>
    </row>
    <row r="19" spans="1:34" ht="21" customHeight="1">
      <c r="A19" s="11"/>
      <c r="B19" s="12"/>
      <c r="C19" s="12"/>
      <c r="D19" s="12"/>
      <c r="E19" s="12"/>
      <c r="F19" s="26"/>
      <c r="G19" s="26"/>
      <c r="H19" s="27"/>
      <c r="I19" s="15"/>
      <c r="J19" s="15"/>
      <c r="K19" s="26"/>
      <c r="L19" s="26"/>
      <c r="M19" s="26"/>
      <c r="N19" s="15"/>
      <c r="O19" s="28"/>
      <c r="P19" s="26"/>
      <c r="Q19" s="26"/>
      <c r="R19" s="26"/>
      <c r="S19" s="12"/>
      <c r="T19" s="12"/>
      <c r="U19" s="29"/>
      <c r="V19" s="29"/>
      <c r="W19" s="29"/>
      <c r="X19" s="12"/>
      <c r="Y19" s="12"/>
      <c r="Z19" s="12"/>
      <c r="AA19" s="12"/>
      <c r="AB19" s="12"/>
      <c r="AC19" s="12"/>
      <c r="AD19" s="12"/>
      <c r="AE19" s="12"/>
      <c r="AF19" s="12"/>
      <c r="AG19" s="12"/>
      <c r="AH19" s="14"/>
    </row>
    <row r="20" spans="1:34" ht="21" customHeight="1">
      <c r="A20" s="11"/>
      <c r="B20" s="12"/>
      <c r="C20" s="12"/>
      <c r="D20" s="12"/>
      <c r="E20" s="15"/>
      <c r="F20" s="15"/>
      <c r="G20" s="15"/>
      <c r="H20" s="15"/>
      <c r="I20" s="15"/>
      <c r="J20" s="15"/>
      <c r="K20" s="28"/>
      <c r="L20" s="28"/>
      <c r="M20" s="28"/>
      <c r="N20" s="15"/>
      <c r="O20" s="15"/>
      <c r="P20" s="28"/>
      <c r="Q20" s="28"/>
      <c r="R20" s="28"/>
      <c r="S20" s="12"/>
      <c r="T20" s="12"/>
      <c r="U20" s="12"/>
      <c r="V20" s="12"/>
      <c r="W20" s="12"/>
      <c r="X20" s="12"/>
      <c r="Y20" s="12"/>
      <c r="Z20" s="12"/>
      <c r="AA20" s="12"/>
      <c r="AB20" s="12"/>
      <c r="AC20" s="12"/>
      <c r="AD20" s="12"/>
      <c r="AE20" s="12"/>
      <c r="AF20" s="12"/>
      <c r="AG20" s="12"/>
      <c r="AH20" s="14"/>
    </row>
    <row r="21" spans="1:34" ht="21" customHeight="1">
      <c r="A21" s="11"/>
      <c r="B21" s="12"/>
      <c r="C21" s="12"/>
      <c r="D21" s="12"/>
      <c r="E21" s="15"/>
      <c r="F21" s="17"/>
      <c r="G21" s="17"/>
      <c r="H21" s="17"/>
      <c r="I21" s="15"/>
      <c r="J21" s="15"/>
      <c r="K21" s="30" t="s">
        <v>15</v>
      </c>
      <c r="L21" s="28"/>
      <c r="M21" s="28"/>
      <c r="N21" s="15"/>
      <c r="O21" s="15"/>
      <c r="P21" s="16"/>
      <c r="Q21" s="16"/>
      <c r="R21" s="16"/>
      <c r="S21" s="12"/>
      <c r="T21" s="12"/>
      <c r="U21" s="12"/>
      <c r="V21" s="12"/>
      <c r="W21" s="12"/>
      <c r="X21" s="12"/>
      <c r="Y21" s="12"/>
      <c r="Z21" s="12"/>
      <c r="AA21" s="12"/>
      <c r="AB21" s="12"/>
      <c r="AC21" s="12"/>
      <c r="AD21" s="12"/>
      <c r="AE21" s="12"/>
      <c r="AF21" s="12"/>
      <c r="AG21" s="12"/>
      <c r="AH21" s="14"/>
    </row>
    <row r="22" spans="1:34" ht="21" customHeight="1">
      <c r="A22" s="11"/>
      <c r="B22" s="12"/>
      <c r="C22" s="12"/>
      <c r="D22" s="12"/>
      <c r="E22" s="20"/>
      <c r="F22" s="716" t="s">
        <v>16</v>
      </c>
      <c r="G22" s="717"/>
      <c r="H22" s="717"/>
      <c r="I22" s="31"/>
      <c r="J22" s="15"/>
      <c r="K22" s="16"/>
      <c r="L22" s="16"/>
      <c r="M22" s="16"/>
      <c r="N22" s="15"/>
      <c r="O22" s="20"/>
      <c r="P22" s="661" t="s">
        <v>17</v>
      </c>
      <c r="Q22" s="662"/>
      <c r="R22" s="663"/>
      <c r="S22" s="21"/>
      <c r="T22" s="12"/>
      <c r="U22" s="12"/>
      <c r="V22" s="32" t="s">
        <v>18</v>
      </c>
      <c r="W22" s="12"/>
      <c r="X22" s="12"/>
      <c r="Y22" s="12"/>
      <c r="Z22" s="12"/>
      <c r="AA22" s="12"/>
      <c r="AB22" s="12"/>
      <c r="AC22" s="12"/>
      <c r="AD22" s="12"/>
      <c r="AE22" s="12"/>
      <c r="AF22" s="12"/>
      <c r="AG22" s="12"/>
      <c r="AH22" s="14"/>
    </row>
    <row r="23" spans="1:34" ht="21" customHeight="1">
      <c r="A23" s="11"/>
      <c r="B23" s="12"/>
      <c r="C23" s="12"/>
      <c r="D23" s="12"/>
      <c r="E23" s="20"/>
      <c r="F23" s="677" t="s">
        <v>19</v>
      </c>
      <c r="G23" s="679">
        <f>'IBEX CLIMBING HOLDS '!BN208</f>
        <v>0</v>
      </c>
      <c r="H23" s="680"/>
      <c r="I23" s="31"/>
      <c r="J23" s="20"/>
      <c r="K23" s="671" t="s">
        <v>20</v>
      </c>
      <c r="L23" s="672"/>
      <c r="M23" s="673"/>
      <c r="N23" s="31"/>
      <c r="O23" s="20"/>
      <c r="P23" s="33" t="s">
        <v>21</v>
      </c>
      <c r="Q23" s="664">
        <f>'IBEX CLIMBING HOLDS '!AI208</f>
        <v>0</v>
      </c>
      <c r="R23" s="665"/>
      <c r="S23" s="21"/>
      <c r="T23" s="12"/>
      <c r="U23" s="12"/>
      <c r="V23" s="12"/>
      <c r="W23" s="12"/>
      <c r="X23" s="12"/>
      <c r="Y23" s="12"/>
      <c r="Z23" s="12"/>
      <c r="AA23" s="12"/>
      <c r="AB23" s="12"/>
      <c r="AC23" s="12"/>
      <c r="AD23" s="12"/>
      <c r="AE23" s="12"/>
      <c r="AF23" s="12"/>
      <c r="AG23" s="12"/>
      <c r="AH23" s="14"/>
    </row>
    <row r="24" spans="1:34" ht="21" customHeight="1">
      <c r="A24" s="11"/>
      <c r="B24" s="12"/>
      <c r="C24" s="12"/>
      <c r="D24" s="12"/>
      <c r="E24" s="20"/>
      <c r="F24" s="678"/>
      <c r="G24" s="681"/>
      <c r="H24" s="682"/>
      <c r="I24" s="31"/>
      <c r="J24" s="20"/>
      <c r="K24" s="674"/>
      <c r="L24" s="675"/>
      <c r="M24" s="676"/>
      <c r="N24" s="31"/>
      <c r="O24" s="20"/>
      <c r="P24" s="33" t="s">
        <v>22</v>
      </c>
      <c r="Q24" s="664">
        <f>'IBEX CLIMBING HOLDS '!AJ208</f>
        <v>0</v>
      </c>
      <c r="R24" s="665"/>
      <c r="S24" s="21"/>
      <c r="T24" s="12"/>
      <c r="U24" s="12"/>
      <c r="V24" s="12"/>
      <c r="W24" s="12"/>
      <c r="X24" s="12"/>
      <c r="Y24" s="12"/>
      <c r="Z24" s="12"/>
      <c r="AA24" s="12"/>
      <c r="AB24" s="12"/>
      <c r="AC24" s="12"/>
      <c r="AD24" s="12"/>
      <c r="AE24" s="12"/>
      <c r="AF24" s="12"/>
      <c r="AG24" s="12"/>
      <c r="AH24" s="14"/>
    </row>
    <row r="25" spans="1:34" ht="21" customHeight="1">
      <c r="A25" s="11"/>
      <c r="B25" s="12"/>
      <c r="C25" s="12"/>
      <c r="D25" s="12"/>
      <c r="E25" s="20"/>
      <c r="F25" s="677" t="s">
        <v>23</v>
      </c>
      <c r="G25" s="679">
        <f>'IBEX CLIMBING HOLDS '!BO208</f>
        <v>0</v>
      </c>
      <c r="H25" s="680"/>
      <c r="I25" s="31"/>
      <c r="J25" s="20"/>
      <c r="K25" s="704">
        <f>'IBEX CLIMBING HOLDS '!Z208+'MACROS NISYROS FIBERGLASS'!N47</f>
        <v>0</v>
      </c>
      <c r="L25" s="705"/>
      <c r="M25" s="705"/>
      <c r="N25" s="31"/>
      <c r="O25" s="20"/>
      <c r="P25" s="33" t="s">
        <v>24</v>
      </c>
      <c r="Q25" s="664">
        <f>'IBEX CLIMBING HOLDS '!AK208</f>
        <v>0</v>
      </c>
      <c r="R25" s="665"/>
      <c r="S25" s="21"/>
      <c r="T25" s="12"/>
      <c r="U25" s="12"/>
      <c r="V25" s="12"/>
      <c r="W25" s="12"/>
      <c r="X25" s="12"/>
      <c r="Y25" s="12"/>
      <c r="Z25" s="12"/>
      <c r="AA25" s="12"/>
      <c r="AB25" s="12"/>
      <c r="AC25" s="12"/>
      <c r="AD25" s="12"/>
      <c r="AE25" s="12"/>
      <c r="AF25" s="12"/>
      <c r="AG25" s="12"/>
      <c r="AH25" s="14"/>
    </row>
    <row r="26" spans="1:34" ht="21" customHeight="1">
      <c r="A26" s="11"/>
      <c r="B26" s="12"/>
      <c r="C26" s="12"/>
      <c r="D26" s="12"/>
      <c r="E26" s="20"/>
      <c r="F26" s="678"/>
      <c r="G26" s="681"/>
      <c r="H26" s="682"/>
      <c r="I26" s="31"/>
      <c r="J26" s="20"/>
      <c r="K26" s="705"/>
      <c r="L26" s="705"/>
      <c r="M26" s="705"/>
      <c r="N26" s="31"/>
      <c r="O26" s="20"/>
      <c r="P26" s="33" t="s">
        <v>25</v>
      </c>
      <c r="Q26" s="664">
        <f>'IBEX CLIMBING HOLDS '!AL208</f>
        <v>0</v>
      </c>
      <c r="R26" s="665"/>
      <c r="S26" s="21"/>
      <c r="T26" s="12"/>
      <c r="U26" s="12"/>
      <c r="V26" s="12"/>
      <c r="W26" s="12"/>
      <c r="X26" s="12"/>
      <c r="Y26" s="12"/>
      <c r="Z26" s="12"/>
      <c r="AA26" s="12"/>
      <c r="AB26" s="12"/>
      <c r="AC26" s="12"/>
      <c r="AD26" s="12"/>
      <c r="AE26" s="12"/>
      <c r="AF26" s="12"/>
      <c r="AG26" s="12"/>
      <c r="AH26" s="14"/>
    </row>
    <row r="27" spans="1:34" ht="21" customHeight="1">
      <c r="A27" s="11"/>
      <c r="B27" s="12"/>
      <c r="C27" s="12"/>
      <c r="D27" s="12"/>
      <c r="E27" s="20"/>
      <c r="F27" s="677" t="s">
        <v>26</v>
      </c>
      <c r="G27" s="679">
        <f>'IBEX CLIMBING HOLDS '!BP208</f>
        <v>0</v>
      </c>
      <c r="H27" s="680"/>
      <c r="I27" s="31"/>
      <c r="J27" s="15"/>
      <c r="K27" s="35"/>
      <c r="L27" s="35"/>
      <c r="M27" s="35"/>
      <c r="N27" s="15"/>
      <c r="O27" s="20"/>
      <c r="P27" s="33" t="s">
        <v>27</v>
      </c>
      <c r="Q27" s="664">
        <f>'IBEX CLIMBING HOLDS '!AM208</f>
        <v>0</v>
      </c>
      <c r="R27" s="665"/>
      <c r="S27" s="21"/>
      <c r="T27" s="12"/>
      <c r="U27" s="12"/>
      <c r="V27" s="12"/>
      <c r="W27" s="12"/>
      <c r="X27" s="12"/>
      <c r="Y27" s="12"/>
      <c r="Z27" s="12"/>
      <c r="AA27" s="12"/>
      <c r="AB27" s="12"/>
      <c r="AC27" s="12"/>
      <c r="AD27" s="12"/>
      <c r="AE27" s="12"/>
      <c r="AF27" s="12"/>
      <c r="AG27" s="12"/>
      <c r="AH27" s="14"/>
    </row>
    <row r="28" spans="1:34" ht="21" customHeight="1">
      <c r="A28" s="11"/>
      <c r="B28" s="12"/>
      <c r="C28" s="12"/>
      <c r="D28" s="12"/>
      <c r="E28" s="20"/>
      <c r="F28" s="678"/>
      <c r="G28" s="681"/>
      <c r="H28" s="682"/>
      <c r="I28" s="31"/>
      <c r="J28" s="20"/>
      <c r="K28" s="710" t="s">
        <v>28</v>
      </c>
      <c r="L28" s="711"/>
      <c r="M28" s="712"/>
      <c r="N28" s="31"/>
      <c r="O28" s="20"/>
      <c r="P28" s="33" t="s">
        <v>29</v>
      </c>
      <c r="Q28" s="664">
        <f>'IBEX CLIMBING HOLDS '!AN208</f>
        <v>0</v>
      </c>
      <c r="R28" s="665"/>
      <c r="S28" s="21"/>
      <c r="T28" s="12"/>
      <c r="U28" s="12"/>
      <c r="V28" s="12"/>
      <c r="W28" s="12"/>
      <c r="X28" s="12"/>
      <c r="Y28" s="12"/>
      <c r="Z28" s="12"/>
      <c r="AA28" s="12"/>
      <c r="AB28" s="12"/>
      <c r="AC28" s="12"/>
      <c r="AD28" s="12"/>
      <c r="AE28" s="12"/>
      <c r="AF28" s="12"/>
      <c r="AG28" s="12"/>
      <c r="AH28" s="14"/>
    </row>
    <row r="29" spans="1:34" ht="21" customHeight="1">
      <c r="A29" s="11"/>
      <c r="B29" s="12"/>
      <c r="C29" s="12"/>
      <c r="D29" s="12"/>
      <c r="E29" s="20"/>
      <c r="F29" s="677" t="s">
        <v>30</v>
      </c>
      <c r="G29" s="679">
        <f>'IBEX CLIMBING HOLDS '!BQ208</f>
        <v>0</v>
      </c>
      <c r="H29" s="680"/>
      <c r="I29" s="31"/>
      <c r="J29" s="20"/>
      <c r="K29" s="713"/>
      <c r="L29" s="714"/>
      <c r="M29" s="715"/>
      <c r="N29" s="31"/>
      <c r="O29" s="20"/>
      <c r="P29" s="33" t="s">
        <v>31</v>
      </c>
      <c r="Q29" s="664">
        <f>'IBEX CLIMBING HOLDS '!AO208</f>
        <v>0</v>
      </c>
      <c r="R29" s="665"/>
      <c r="S29" s="21"/>
      <c r="T29" s="12"/>
      <c r="U29" s="12"/>
      <c r="V29" s="12"/>
      <c r="W29" s="12"/>
      <c r="X29" s="12"/>
      <c r="Y29" s="12"/>
      <c r="Z29" s="12"/>
      <c r="AA29" s="12"/>
      <c r="AB29" s="12"/>
      <c r="AC29" s="12"/>
      <c r="AD29" s="12"/>
      <c r="AE29" s="12"/>
      <c r="AF29" s="12"/>
      <c r="AG29" s="12"/>
      <c r="AH29" s="14"/>
    </row>
    <row r="30" spans="1:34" ht="21" customHeight="1">
      <c r="A30" s="11"/>
      <c r="B30" s="12"/>
      <c r="C30" s="12"/>
      <c r="D30" s="12"/>
      <c r="E30" s="20"/>
      <c r="F30" s="678"/>
      <c r="G30" s="681"/>
      <c r="H30" s="682"/>
      <c r="I30" s="31"/>
      <c r="J30" s="20"/>
      <c r="K30" s="704">
        <f>K16</f>
        <v>0</v>
      </c>
      <c r="L30" s="705"/>
      <c r="M30" s="705"/>
      <c r="N30" s="31"/>
      <c r="O30" s="20"/>
      <c r="P30" s="33" t="s">
        <v>32</v>
      </c>
      <c r="Q30" s="664">
        <f>'IBEX CLIMBING HOLDS '!AP208</f>
        <v>0</v>
      </c>
      <c r="R30" s="665"/>
      <c r="S30" s="21"/>
      <c r="T30" s="12"/>
      <c r="U30" s="12"/>
      <c r="V30" s="12"/>
      <c r="W30" s="12"/>
      <c r="X30" s="12"/>
      <c r="Y30" s="12"/>
      <c r="Z30" s="12"/>
      <c r="AA30" s="12"/>
      <c r="AB30" s="12"/>
      <c r="AC30" s="12"/>
      <c r="AD30" s="12"/>
      <c r="AE30" s="12"/>
      <c r="AF30" s="12"/>
      <c r="AG30" s="12"/>
      <c r="AH30" s="14"/>
    </row>
    <row r="31" spans="1:34" ht="21" customHeight="1">
      <c r="A31" s="11"/>
      <c r="B31" s="12"/>
      <c r="C31" s="12"/>
      <c r="D31" s="12"/>
      <c r="E31" s="20"/>
      <c r="F31" s="677" t="s">
        <v>33</v>
      </c>
      <c r="G31" s="679">
        <f>'IBEX CLIMBING HOLDS '!BR208</f>
        <v>0</v>
      </c>
      <c r="H31" s="680"/>
      <c r="I31" s="31"/>
      <c r="J31" s="20"/>
      <c r="K31" s="705"/>
      <c r="L31" s="705"/>
      <c r="M31" s="705"/>
      <c r="N31" s="31"/>
      <c r="O31" s="20"/>
      <c r="P31" s="33" t="s">
        <v>34</v>
      </c>
      <c r="Q31" s="664">
        <f>'IBEX CLIMBING HOLDS '!AQ208</f>
        <v>0</v>
      </c>
      <c r="R31" s="665"/>
      <c r="S31" s="21"/>
      <c r="T31" s="12"/>
      <c r="U31" s="12"/>
      <c r="V31" s="12"/>
      <c r="W31" s="12"/>
      <c r="X31" s="12"/>
      <c r="Y31" s="12"/>
      <c r="Z31" s="12"/>
      <c r="AA31" s="12"/>
      <c r="AB31" s="12"/>
      <c r="AC31" s="12"/>
      <c r="AD31" s="12"/>
      <c r="AE31" s="12"/>
      <c r="AF31" s="12"/>
      <c r="AG31" s="12"/>
      <c r="AH31" s="14"/>
    </row>
    <row r="32" spans="1:34" ht="21" customHeight="1">
      <c r="A32" s="11"/>
      <c r="B32" s="12"/>
      <c r="C32" s="12"/>
      <c r="D32" s="12"/>
      <c r="E32" s="22"/>
      <c r="F32" s="678"/>
      <c r="G32" s="681"/>
      <c r="H32" s="682"/>
      <c r="I32" s="36"/>
      <c r="J32" s="28"/>
      <c r="K32" s="35"/>
      <c r="L32" s="35"/>
      <c r="M32" s="35"/>
      <c r="N32" s="28"/>
      <c r="O32" s="37"/>
      <c r="P32" s="33" t="s">
        <v>35</v>
      </c>
      <c r="Q32" s="664">
        <f>'IBEX CLIMBING HOLDS '!AR208</f>
        <v>0</v>
      </c>
      <c r="R32" s="665"/>
      <c r="S32" s="21"/>
      <c r="T32" s="12"/>
      <c r="U32" s="12"/>
      <c r="V32" s="12"/>
      <c r="W32" s="12"/>
      <c r="X32" s="12"/>
      <c r="Y32" s="12"/>
      <c r="Z32" s="12"/>
      <c r="AA32" s="12"/>
      <c r="AB32" s="12"/>
      <c r="AC32" s="12"/>
      <c r="AD32" s="12"/>
      <c r="AE32" s="12"/>
      <c r="AF32" s="12"/>
      <c r="AG32" s="12"/>
      <c r="AH32" s="14"/>
    </row>
    <row r="33" spans="1:34" ht="21" customHeight="1">
      <c r="A33" s="11"/>
      <c r="B33" s="12"/>
      <c r="C33" s="12"/>
      <c r="D33" s="12"/>
      <c r="E33" s="22"/>
      <c r="F33" s="677" t="s">
        <v>36</v>
      </c>
      <c r="G33" s="679">
        <f>'IBEX CLIMBING HOLDS '!BS208</f>
        <v>0</v>
      </c>
      <c r="H33" s="680"/>
      <c r="I33" s="36"/>
      <c r="J33" s="37"/>
      <c r="K33" s="671" t="s">
        <v>37</v>
      </c>
      <c r="L33" s="672"/>
      <c r="M33" s="673"/>
      <c r="N33" s="36"/>
      <c r="O33" s="37"/>
      <c r="P33" s="33" t="s">
        <v>38</v>
      </c>
      <c r="Q33" s="664">
        <f>'IBEX CLIMBING HOLDS '!AS208</f>
        <v>0</v>
      </c>
      <c r="R33" s="665"/>
      <c r="S33" s="21"/>
      <c r="T33" s="12"/>
      <c r="U33" s="12"/>
      <c r="V33" s="12"/>
      <c r="W33" s="12"/>
      <c r="X33" s="12"/>
      <c r="Y33" s="12"/>
      <c r="Z33" s="12"/>
      <c r="AA33" s="12"/>
      <c r="AB33" s="12"/>
      <c r="AC33" s="12"/>
      <c r="AD33" s="12"/>
      <c r="AE33" s="12"/>
      <c r="AF33" s="12"/>
      <c r="AG33" s="12"/>
      <c r="AH33" s="14"/>
    </row>
    <row r="34" spans="1:34" ht="21" customHeight="1">
      <c r="A34" s="11"/>
      <c r="B34" s="12"/>
      <c r="C34" s="12"/>
      <c r="D34" s="12"/>
      <c r="E34" s="22"/>
      <c r="F34" s="678"/>
      <c r="G34" s="681"/>
      <c r="H34" s="682"/>
      <c r="I34" s="36"/>
      <c r="J34" s="37"/>
      <c r="K34" s="674"/>
      <c r="L34" s="675"/>
      <c r="M34" s="676"/>
      <c r="N34" s="36"/>
      <c r="O34" s="37"/>
      <c r="P34" s="33" t="s">
        <v>39</v>
      </c>
      <c r="Q34" s="664">
        <f>'IBEX CLIMBING HOLDS '!AU208</f>
        <v>0</v>
      </c>
      <c r="R34" s="665"/>
      <c r="S34" s="21"/>
      <c r="T34" s="12"/>
      <c r="U34" s="12"/>
      <c r="V34" s="12"/>
      <c r="W34" s="12"/>
      <c r="X34" s="12"/>
      <c r="Y34" s="12"/>
      <c r="Z34" s="12"/>
      <c r="AA34" s="12"/>
      <c r="AB34" s="12"/>
      <c r="AC34" s="12"/>
      <c r="AD34" s="12"/>
      <c r="AE34" s="12"/>
      <c r="AF34" s="12"/>
      <c r="AG34" s="12"/>
      <c r="AH34" s="14"/>
    </row>
    <row r="35" spans="1:34" ht="21" customHeight="1">
      <c r="A35" s="11"/>
      <c r="B35" s="12"/>
      <c r="C35" s="12"/>
      <c r="D35" s="12"/>
      <c r="E35" s="22"/>
      <c r="F35" s="677" t="s">
        <v>40</v>
      </c>
      <c r="G35" s="679">
        <f>'IBEX CLIMBING HOLDS '!BT208</f>
        <v>0</v>
      </c>
      <c r="H35" s="680"/>
      <c r="I35" s="36"/>
      <c r="J35" s="37"/>
      <c r="K35" s="706">
        <f>'IBEX CLIMBING HOLDS '!AE208+AH110+'MACROS NISYROS FIBERGLASS'!P47</f>
        <v>0</v>
      </c>
      <c r="L35" s="706"/>
      <c r="M35" s="706"/>
      <c r="N35" s="36"/>
      <c r="O35" s="37"/>
      <c r="P35" s="33" t="s">
        <v>41</v>
      </c>
      <c r="Q35" s="664">
        <f>'IBEX CLIMBING HOLDS '!AV208</f>
        <v>0</v>
      </c>
      <c r="R35" s="665"/>
      <c r="S35" s="21"/>
      <c r="T35" s="12"/>
      <c r="U35" s="12"/>
      <c r="V35" s="12"/>
      <c r="W35" s="12"/>
      <c r="X35" s="12"/>
      <c r="Y35" s="12"/>
      <c r="Z35" s="12"/>
      <c r="AA35" s="12"/>
      <c r="AB35" s="12"/>
      <c r="AC35" s="12"/>
      <c r="AD35" s="12"/>
      <c r="AE35" s="12"/>
      <c r="AF35" s="12"/>
      <c r="AG35" s="12"/>
      <c r="AH35" s="14"/>
    </row>
    <row r="36" spans="1:34" ht="21" customHeight="1">
      <c r="A36" s="11"/>
      <c r="B36" s="12"/>
      <c r="C36" s="12"/>
      <c r="D36" s="12"/>
      <c r="E36" s="22"/>
      <c r="F36" s="678"/>
      <c r="G36" s="681"/>
      <c r="H36" s="682"/>
      <c r="I36" s="36"/>
      <c r="J36" s="37"/>
      <c r="K36" s="706"/>
      <c r="L36" s="706"/>
      <c r="M36" s="706"/>
      <c r="N36" s="36"/>
      <c r="O36" s="37"/>
      <c r="P36" s="33" t="s">
        <v>42</v>
      </c>
      <c r="Q36" s="664">
        <f>'IBEX CLIMBING HOLDS '!AW208</f>
        <v>0</v>
      </c>
      <c r="R36" s="665"/>
      <c r="S36" s="21"/>
      <c r="T36" s="12"/>
      <c r="U36" s="12"/>
      <c r="V36" s="12"/>
      <c r="W36" s="12"/>
      <c r="X36" s="12"/>
      <c r="Y36" s="12"/>
      <c r="Z36" s="12"/>
      <c r="AA36" s="12"/>
      <c r="AB36" s="12"/>
      <c r="AC36" s="12"/>
      <c r="AD36" s="12"/>
      <c r="AE36" s="12"/>
      <c r="AF36" s="12"/>
      <c r="AG36" s="12"/>
      <c r="AH36" s="14"/>
    </row>
    <row r="37" spans="1:34" ht="21" customHeight="1">
      <c r="A37" s="11"/>
      <c r="B37" s="12"/>
      <c r="C37" s="12"/>
      <c r="D37" s="12"/>
      <c r="E37" s="12"/>
      <c r="F37" s="26"/>
      <c r="G37" s="26"/>
      <c r="H37" s="26"/>
      <c r="I37" s="28"/>
      <c r="J37" s="28"/>
      <c r="K37" s="26"/>
      <c r="L37" s="26"/>
      <c r="M37" s="26"/>
      <c r="N37" s="28"/>
      <c r="O37" s="28"/>
      <c r="P37" s="26"/>
      <c r="Q37" s="26"/>
      <c r="R37" s="26"/>
      <c r="S37" s="12"/>
      <c r="T37" s="12"/>
      <c r="U37" s="12"/>
      <c r="V37" s="12"/>
      <c r="W37" s="12"/>
      <c r="X37" s="12"/>
      <c r="Y37" s="12"/>
      <c r="Z37" s="12"/>
      <c r="AA37" s="12"/>
      <c r="AB37" s="12"/>
      <c r="AC37" s="12"/>
      <c r="AD37" s="12"/>
      <c r="AE37" s="12"/>
      <c r="AF37" s="12"/>
      <c r="AG37" s="12"/>
      <c r="AH37" s="14"/>
    </row>
    <row r="38" spans="1:34" ht="21" customHeight="1">
      <c r="A38" s="11"/>
      <c r="B38" s="12"/>
      <c r="C38" s="12"/>
      <c r="D38" s="12"/>
      <c r="E38" s="12"/>
      <c r="F38" s="16"/>
      <c r="G38" s="16"/>
      <c r="H38" s="16"/>
      <c r="I38" s="28"/>
      <c r="J38" s="28"/>
      <c r="K38" s="16"/>
      <c r="L38" s="16"/>
      <c r="M38" s="16"/>
      <c r="N38" s="16"/>
      <c r="O38" s="16"/>
      <c r="P38" s="16"/>
      <c r="Q38" s="16"/>
      <c r="R38" s="16"/>
      <c r="S38" s="12"/>
      <c r="T38" s="12"/>
      <c r="U38" s="12"/>
      <c r="V38" s="12"/>
      <c r="W38" s="12"/>
      <c r="X38" s="12"/>
      <c r="Y38" s="12"/>
      <c r="Z38" s="12"/>
      <c r="AA38" s="12"/>
      <c r="AB38" s="12"/>
      <c r="AC38" s="12"/>
      <c r="AD38" s="12"/>
      <c r="AE38" s="12"/>
      <c r="AF38" s="12"/>
      <c r="AG38" s="12"/>
      <c r="AH38" s="14"/>
    </row>
    <row r="39" spans="1:34" ht="21" customHeight="1">
      <c r="A39" s="11"/>
      <c r="B39" s="12"/>
      <c r="C39" s="12"/>
      <c r="D39" s="12"/>
      <c r="E39" s="22"/>
      <c r="F39" s="661" t="s">
        <v>43</v>
      </c>
      <c r="G39" s="662"/>
      <c r="H39" s="663"/>
      <c r="I39" s="38"/>
      <c r="J39" s="39"/>
      <c r="K39" s="707" t="s">
        <v>44</v>
      </c>
      <c r="L39" s="708"/>
      <c r="M39" s="708"/>
      <c r="N39" s="708"/>
      <c r="O39" s="708"/>
      <c r="P39" s="708"/>
      <c r="Q39" s="708"/>
      <c r="R39" s="709"/>
      <c r="S39" s="21"/>
      <c r="T39" s="12"/>
      <c r="U39" s="12"/>
      <c r="V39" s="12"/>
      <c r="W39" s="12"/>
      <c r="X39" s="12"/>
      <c r="Y39" s="12"/>
      <c r="Z39" s="12"/>
      <c r="AA39" s="12"/>
      <c r="AB39" s="12"/>
      <c r="AC39" s="12"/>
      <c r="AD39" s="12"/>
      <c r="AE39" s="12"/>
      <c r="AF39" s="12"/>
      <c r="AG39" s="12"/>
      <c r="AH39" s="14"/>
    </row>
    <row r="40" spans="1:34" ht="21" customHeight="1">
      <c r="A40" s="11"/>
      <c r="B40" s="12"/>
      <c r="C40" s="12"/>
      <c r="D40" s="12"/>
      <c r="E40" s="22"/>
      <c r="F40" s="683" t="s">
        <v>45</v>
      </c>
      <c r="G40" s="684"/>
      <c r="H40" s="685"/>
      <c r="I40" s="38"/>
      <c r="J40" s="39"/>
      <c r="K40" s="695" t="s">
        <v>46</v>
      </c>
      <c r="L40" s="696"/>
      <c r="M40" s="696"/>
      <c r="N40" s="696"/>
      <c r="O40" s="696"/>
      <c r="P40" s="696"/>
      <c r="Q40" s="696"/>
      <c r="R40" s="697"/>
      <c r="S40" s="21"/>
      <c r="T40" s="12"/>
      <c r="U40" s="12"/>
      <c r="V40" s="12"/>
      <c r="W40" s="12"/>
      <c r="X40" s="12"/>
      <c r="Y40" s="12"/>
      <c r="Z40" s="12"/>
      <c r="AA40" s="12"/>
      <c r="AB40" s="12"/>
      <c r="AC40" s="12"/>
      <c r="AD40" s="12"/>
      <c r="AE40" s="12"/>
      <c r="AF40" s="12"/>
      <c r="AG40" s="12"/>
      <c r="AH40" s="14"/>
    </row>
    <row r="41" spans="1:34" ht="21" customHeight="1">
      <c r="A41" s="11"/>
      <c r="B41" s="12"/>
      <c r="C41" s="12"/>
      <c r="D41" s="12"/>
      <c r="E41" s="22"/>
      <c r="F41" s="686"/>
      <c r="G41" s="687"/>
      <c r="H41" s="688"/>
      <c r="I41" s="40"/>
      <c r="J41" s="41"/>
      <c r="K41" s="698"/>
      <c r="L41" s="699"/>
      <c r="M41" s="699"/>
      <c r="N41" s="699"/>
      <c r="O41" s="699"/>
      <c r="P41" s="699"/>
      <c r="Q41" s="699"/>
      <c r="R41" s="700"/>
      <c r="S41" s="21"/>
      <c r="T41" s="12"/>
      <c r="U41" s="12"/>
      <c r="V41" s="12"/>
      <c r="W41" s="12"/>
      <c r="X41" s="12"/>
      <c r="Y41" s="12"/>
      <c r="Z41" s="12"/>
      <c r="AA41" s="12"/>
      <c r="AB41" s="12"/>
      <c r="AC41" s="12"/>
      <c r="AD41" s="12"/>
      <c r="AE41" s="12"/>
      <c r="AF41" s="12"/>
      <c r="AG41" s="12"/>
      <c r="AH41" s="14"/>
    </row>
    <row r="42" spans="1:34" ht="21" customHeight="1">
      <c r="A42" s="11"/>
      <c r="B42" s="12"/>
      <c r="C42" s="12"/>
      <c r="D42" s="12"/>
      <c r="E42" s="22"/>
      <c r="F42" s="689" t="s">
        <v>47</v>
      </c>
      <c r="G42" s="690"/>
      <c r="H42" s="691"/>
      <c r="I42" s="40"/>
      <c r="J42" s="41"/>
      <c r="K42" s="698"/>
      <c r="L42" s="699"/>
      <c r="M42" s="699"/>
      <c r="N42" s="699"/>
      <c r="O42" s="699"/>
      <c r="P42" s="699"/>
      <c r="Q42" s="699"/>
      <c r="R42" s="700"/>
      <c r="S42" s="21"/>
      <c r="T42" s="12"/>
      <c r="U42" s="12"/>
      <c r="V42" s="12"/>
      <c r="W42" s="12"/>
      <c r="X42" s="12"/>
      <c r="Y42" s="12"/>
      <c r="Z42" s="12"/>
      <c r="AA42" s="12"/>
      <c r="AB42" s="12"/>
      <c r="AC42" s="12"/>
      <c r="AD42" s="12"/>
      <c r="AE42" s="12"/>
      <c r="AF42" s="12"/>
      <c r="AG42" s="12"/>
      <c r="AH42" s="14"/>
    </row>
    <row r="43" spans="1:34" ht="21" customHeight="1">
      <c r="A43" s="11"/>
      <c r="B43" s="12"/>
      <c r="C43" s="12"/>
      <c r="D43" s="12"/>
      <c r="E43" s="22"/>
      <c r="F43" s="692"/>
      <c r="G43" s="693"/>
      <c r="H43" s="694"/>
      <c r="I43" s="40"/>
      <c r="J43" s="41"/>
      <c r="K43" s="698"/>
      <c r="L43" s="699"/>
      <c r="M43" s="699"/>
      <c r="N43" s="699"/>
      <c r="O43" s="699"/>
      <c r="P43" s="699"/>
      <c r="Q43" s="699"/>
      <c r="R43" s="700"/>
      <c r="S43" s="21"/>
      <c r="T43" s="12"/>
      <c r="U43" s="12"/>
      <c r="V43" s="12"/>
      <c r="W43" s="12"/>
      <c r="X43" s="12"/>
      <c r="Y43" s="12"/>
      <c r="Z43" s="12"/>
      <c r="AA43" s="12"/>
      <c r="AB43" s="12"/>
      <c r="AC43" s="12"/>
      <c r="AD43" s="12"/>
      <c r="AE43" s="12"/>
      <c r="AF43" s="12"/>
      <c r="AG43" s="12"/>
      <c r="AH43" s="14"/>
    </row>
    <row r="44" spans="1:34" ht="21" customHeight="1">
      <c r="A44" s="11"/>
      <c r="B44" s="12"/>
      <c r="C44" s="12"/>
      <c r="D44" s="12"/>
      <c r="E44" s="22"/>
      <c r="F44" s="718" t="s">
        <v>48</v>
      </c>
      <c r="G44" s="719"/>
      <c r="H44" s="680"/>
      <c r="I44" s="40"/>
      <c r="J44" s="41"/>
      <c r="K44" s="698"/>
      <c r="L44" s="699"/>
      <c r="M44" s="699"/>
      <c r="N44" s="699"/>
      <c r="O44" s="699"/>
      <c r="P44" s="699"/>
      <c r="Q44" s="699"/>
      <c r="R44" s="700"/>
      <c r="S44" s="21"/>
      <c r="T44" s="12"/>
      <c r="U44" s="12"/>
      <c r="V44" s="12"/>
      <c r="W44" s="12"/>
      <c r="X44" s="12"/>
      <c r="Y44" s="12"/>
      <c r="Z44" s="12"/>
      <c r="AA44" s="12"/>
      <c r="AB44" s="12"/>
      <c r="AC44" s="12"/>
      <c r="AD44" s="12"/>
      <c r="AE44" s="12"/>
      <c r="AF44" s="12"/>
      <c r="AG44" s="12"/>
      <c r="AH44" s="14"/>
    </row>
    <row r="45" spans="1:34" ht="21" customHeight="1">
      <c r="A45" s="11"/>
      <c r="B45" s="12"/>
      <c r="C45" s="12"/>
      <c r="D45" s="12"/>
      <c r="E45" s="22"/>
      <c r="F45" s="681"/>
      <c r="G45" s="720"/>
      <c r="H45" s="682"/>
      <c r="I45" s="40"/>
      <c r="J45" s="41"/>
      <c r="K45" s="701"/>
      <c r="L45" s="702"/>
      <c r="M45" s="702"/>
      <c r="N45" s="702"/>
      <c r="O45" s="702"/>
      <c r="P45" s="702"/>
      <c r="Q45" s="702"/>
      <c r="R45" s="703"/>
      <c r="S45" s="21"/>
      <c r="T45" s="12"/>
      <c r="U45" s="12"/>
      <c r="V45" s="12"/>
      <c r="W45" s="12"/>
      <c r="X45" s="12"/>
      <c r="Y45" s="12"/>
      <c r="Z45" s="12"/>
      <c r="AA45" s="12"/>
      <c r="AB45" s="12"/>
      <c r="AC45" s="12"/>
      <c r="AD45" s="12"/>
      <c r="AE45" s="12"/>
      <c r="AF45" s="12"/>
      <c r="AG45" s="12"/>
      <c r="AH45" s="14"/>
    </row>
    <row r="46" spans="1:34" ht="21" customHeight="1">
      <c r="A46" s="11"/>
      <c r="B46" s="12"/>
      <c r="C46" s="12"/>
      <c r="D46" s="12"/>
      <c r="E46" s="12"/>
      <c r="F46" s="43"/>
      <c r="G46" s="43"/>
      <c r="H46" s="43"/>
      <c r="I46" s="44"/>
      <c r="J46" s="44"/>
      <c r="K46" s="45"/>
      <c r="L46" s="45"/>
      <c r="M46" s="45"/>
      <c r="N46" s="45"/>
      <c r="O46" s="45"/>
      <c r="P46" s="45"/>
      <c r="Q46" s="45"/>
      <c r="R46" s="46"/>
      <c r="S46" s="47"/>
      <c r="T46" s="12"/>
      <c r="U46" s="12"/>
      <c r="V46" s="12"/>
      <c r="W46" s="12"/>
      <c r="X46" s="12"/>
      <c r="Y46" s="12"/>
      <c r="Z46" s="12"/>
      <c r="AA46" s="12"/>
      <c r="AB46" s="12"/>
      <c r="AC46" s="12"/>
      <c r="AD46" s="12"/>
      <c r="AE46" s="12"/>
      <c r="AF46" s="12"/>
      <c r="AG46" s="12"/>
      <c r="AH46" s="14"/>
    </row>
    <row r="47" spans="1:34" ht="21" customHeight="1">
      <c r="A47" s="11"/>
      <c r="B47" s="12"/>
      <c r="C47" s="12"/>
      <c r="D47" s="12"/>
      <c r="E47" s="12"/>
      <c r="F47" s="48"/>
      <c r="G47" s="48"/>
      <c r="H47" s="48"/>
      <c r="I47" s="48"/>
      <c r="J47" s="48"/>
      <c r="K47" s="49"/>
      <c r="L47" s="49"/>
      <c r="M47" s="49"/>
      <c r="N47" s="49"/>
      <c r="O47" s="49"/>
      <c r="P47" s="49"/>
      <c r="Q47" s="49"/>
      <c r="R47" s="50"/>
      <c r="S47" s="47"/>
      <c r="T47" s="12"/>
      <c r="U47" s="12"/>
      <c r="V47" s="12"/>
      <c r="W47" s="12"/>
      <c r="X47" s="12"/>
      <c r="Y47" s="12"/>
      <c r="Z47" s="12"/>
      <c r="AA47" s="12"/>
      <c r="AB47" s="12"/>
      <c r="AC47" s="12"/>
      <c r="AD47" s="12"/>
      <c r="AE47" s="12"/>
      <c r="AF47" s="12"/>
      <c r="AG47" s="12"/>
      <c r="AH47" s="14"/>
    </row>
    <row r="48" spans="1:34" ht="21" customHeight="1">
      <c r="A48" s="11"/>
      <c r="B48" s="12"/>
      <c r="C48" s="12"/>
      <c r="D48" s="12"/>
      <c r="E48" s="22"/>
      <c r="F48" s="51"/>
      <c r="G48" s="52"/>
      <c r="H48" s="648" t="s">
        <v>49</v>
      </c>
      <c r="I48" s="648"/>
      <c r="J48" s="648"/>
      <c r="K48" s="648"/>
      <c r="L48" s="649"/>
      <c r="M48" s="51"/>
      <c r="N48" s="648" t="s">
        <v>50</v>
      </c>
      <c r="O48" s="650"/>
      <c r="P48" s="650"/>
      <c r="Q48" s="650"/>
      <c r="R48" s="651"/>
      <c r="S48" s="21"/>
      <c r="T48" s="12"/>
      <c r="U48" s="12"/>
      <c r="V48" s="12"/>
      <c r="W48" s="12"/>
      <c r="X48" s="12"/>
      <c r="Y48" s="12"/>
      <c r="Z48" s="12"/>
      <c r="AA48" s="12"/>
      <c r="AB48" s="12"/>
      <c r="AC48" s="12"/>
      <c r="AD48" s="12"/>
      <c r="AE48" s="12"/>
      <c r="AF48" s="12"/>
      <c r="AG48" s="12"/>
      <c r="AH48" s="14"/>
    </row>
    <row r="49" spans="1:34" ht="21" customHeight="1">
      <c r="A49" s="11"/>
      <c r="B49" s="12"/>
      <c r="C49" s="12"/>
      <c r="D49" s="12"/>
      <c r="E49" s="22"/>
      <c r="F49" s="666" t="s">
        <v>51</v>
      </c>
      <c r="G49" s="667"/>
      <c r="H49" s="668"/>
      <c r="I49" s="669"/>
      <c r="J49" s="669"/>
      <c r="K49" s="669"/>
      <c r="L49" s="670"/>
      <c r="M49" s="668"/>
      <c r="N49" s="669"/>
      <c r="O49" s="669"/>
      <c r="P49" s="669"/>
      <c r="Q49" s="669"/>
      <c r="R49" s="670"/>
      <c r="S49" s="21"/>
      <c r="T49" s="12"/>
      <c r="U49" s="12"/>
      <c r="V49" s="12"/>
      <c r="W49" s="12"/>
      <c r="X49" s="12"/>
      <c r="Y49" s="12"/>
      <c r="Z49" s="12"/>
      <c r="AA49" s="12"/>
      <c r="AB49" s="12"/>
      <c r="AC49" s="12"/>
      <c r="AD49" s="12"/>
      <c r="AE49" s="12"/>
      <c r="AF49" s="12"/>
      <c r="AG49" s="12"/>
      <c r="AH49" s="14"/>
    </row>
    <row r="50" spans="1:34" ht="21" customHeight="1">
      <c r="A50" s="11"/>
      <c r="B50" s="12"/>
      <c r="C50" s="12"/>
      <c r="D50" s="12"/>
      <c r="E50" s="22"/>
      <c r="F50" s="666" t="s">
        <v>52</v>
      </c>
      <c r="G50" s="667"/>
      <c r="H50" s="668"/>
      <c r="I50" s="669"/>
      <c r="J50" s="669"/>
      <c r="K50" s="669"/>
      <c r="L50" s="670"/>
      <c r="M50" s="668"/>
      <c r="N50" s="669"/>
      <c r="O50" s="669"/>
      <c r="P50" s="669"/>
      <c r="Q50" s="669"/>
      <c r="R50" s="670"/>
      <c r="S50" s="21"/>
      <c r="T50" s="12"/>
      <c r="U50" s="12"/>
      <c r="V50" s="12"/>
      <c r="W50" s="12"/>
      <c r="X50" s="12"/>
      <c r="Y50" s="12"/>
      <c r="Z50" s="12"/>
      <c r="AA50" s="12"/>
      <c r="AB50" s="12"/>
      <c r="AC50" s="12"/>
      <c r="AD50" s="12"/>
      <c r="AE50" s="12"/>
      <c r="AF50" s="12"/>
      <c r="AG50" s="12"/>
      <c r="AH50" s="14"/>
    </row>
    <row r="51" spans="1:34" ht="21" customHeight="1">
      <c r="A51" s="11"/>
      <c r="B51" s="12"/>
      <c r="C51" s="12"/>
      <c r="D51" s="12"/>
      <c r="E51" s="22"/>
      <c r="F51" s="666" t="s">
        <v>53</v>
      </c>
      <c r="G51" s="667"/>
      <c r="H51" s="668"/>
      <c r="I51" s="669"/>
      <c r="J51" s="669"/>
      <c r="K51" s="669"/>
      <c r="L51" s="670"/>
      <c r="M51" s="668"/>
      <c r="N51" s="669"/>
      <c r="O51" s="669"/>
      <c r="P51" s="669"/>
      <c r="Q51" s="669"/>
      <c r="R51" s="670"/>
      <c r="S51" s="21"/>
      <c r="T51" s="12"/>
      <c r="U51" s="12"/>
      <c r="V51" s="12"/>
      <c r="W51" s="12"/>
      <c r="X51" s="12"/>
      <c r="Y51" s="12"/>
      <c r="Z51" s="12"/>
      <c r="AA51" s="12"/>
      <c r="AB51" s="12"/>
      <c r="AC51" s="12"/>
      <c r="AD51" s="12"/>
      <c r="AE51" s="12"/>
      <c r="AF51" s="12"/>
      <c r="AG51" s="12"/>
      <c r="AH51" s="14"/>
    </row>
    <row r="52" spans="1:34" ht="21" customHeight="1">
      <c r="A52" s="11"/>
      <c r="B52" s="12"/>
      <c r="C52" s="12"/>
      <c r="D52" s="12"/>
      <c r="E52" s="22"/>
      <c r="F52" s="666" t="s">
        <v>54</v>
      </c>
      <c r="G52" s="667"/>
      <c r="H52" s="668"/>
      <c r="I52" s="669"/>
      <c r="J52" s="669"/>
      <c r="K52" s="669"/>
      <c r="L52" s="670"/>
      <c r="M52" s="668"/>
      <c r="N52" s="669"/>
      <c r="O52" s="669"/>
      <c r="P52" s="669"/>
      <c r="Q52" s="669"/>
      <c r="R52" s="670"/>
      <c r="S52" s="21"/>
      <c r="T52" s="12"/>
      <c r="U52" s="12"/>
      <c r="V52" s="12"/>
      <c r="W52" s="12"/>
      <c r="X52" s="12"/>
      <c r="Y52" s="12"/>
      <c r="Z52" s="12"/>
      <c r="AA52" s="12"/>
      <c r="AB52" s="12"/>
      <c r="AC52" s="12"/>
      <c r="AD52" s="12"/>
      <c r="AE52" s="12"/>
      <c r="AF52" s="12"/>
      <c r="AG52" s="12"/>
      <c r="AH52" s="14"/>
    </row>
    <row r="53" spans="1:34" ht="21" customHeight="1">
      <c r="A53" s="11"/>
      <c r="B53" s="12"/>
      <c r="C53" s="12"/>
      <c r="D53" s="12"/>
      <c r="E53" s="22"/>
      <c r="F53" s="666" t="s">
        <v>55</v>
      </c>
      <c r="G53" s="667"/>
      <c r="H53" s="668"/>
      <c r="I53" s="669"/>
      <c r="J53" s="669"/>
      <c r="K53" s="669"/>
      <c r="L53" s="670"/>
      <c r="M53" s="668"/>
      <c r="N53" s="669"/>
      <c r="O53" s="669"/>
      <c r="P53" s="669"/>
      <c r="Q53" s="669"/>
      <c r="R53" s="670"/>
      <c r="S53" s="21"/>
      <c r="T53" s="12"/>
      <c r="U53" s="12"/>
      <c r="V53" s="12"/>
      <c r="W53" s="12"/>
      <c r="X53" s="12"/>
      <c r="Y53" s="12"/>
      <c r="Z53" s="12"/>
      <c r="AA53" s="12"/>
      <c r="AB53" s="12"/>
      <c r="AC53" s="12"/>
      <c r="AD53" s="12"/>
      <c r="AE53" s="12"/>
      <c r="AF53" s="12"/>
      <c r="AG53" s="12"/>
      <c r="AH53" s="14"/>
    </row>
    <row r="54" spans="1:34" ht="21" customHeight="1">
      <c r="A54" s="11"/>
      <c r="B54" s="12"/>
      <c r="C54" s="12"/>
      <c r="D54" s="12"/>
      <c r="E54" s="22"/>
      <c r="F54" s="666" t="s">
        <v>56</v>
      </c>
      <c r="G54" s="667"/>
      <c r="H54" s="668"/>
      <c r="I54" s="669"/>
      <c r="J54" s="669"/>
      <c r="K54" s="669"/>
      <c r="L54" s="670"/>
      <c r="M54" s="668"/>
      <c r="N54" s="669"/>
      <c r="O54" s="669"/>
      <c r="P54" s="669"/>
      <c r="Q54" s="669"/>
      <c r="R54" s="670"/>
      <c r="S54" s="21"/>
      <c r="T54" s="12"/>
      <c r="U54" s="12"/>
      <c r="V54" s="12"/>
      <c r="W54" s="12"/>
      <c r="X54" s="12"/>
      <c r="Y54" s="12"/>
      <c r="Z54" s="12"/>
      <c r="AA54" s="12"/>
      <c r="AB54" s="12"/>
      <c r="AC54" s="12"/>
      <c r="AD54" s="12"/>
      <c r="AE54" s="12"/>
      <c r="AF54" s="12"/>
      <c r="AG54" s="12"/>
      <c r="AH54" s="14"/>
    </row>
    <row r="55" spans="1:34" ht="21" customHeight="1">
      <c r="A55" s="53"/>
      <c r="B55" s="54"/>
      <c r="C55" s="54"/>
      <c r="D55" s="54"/>
      <c r="E55" s="55"/>
      <c r="F55" s="666" t="s">
        <v>57</v>
      </c>
      <c r="G55" s="667"/>
      <c r="H55" s="668"/>
      <c r="I55" s="669"/>
      <c r="J55" s="669"/>
      <c r="K55" s="669"/>
      <c r="L55" s="670"/>
      <c r="M55" s="668"/>
      <c r="N55" s="669"/>
      <c r="O55" s="669"/>
      <c r="P55" s="669"/>
      <c r="Q55" s="669"/>
      <c r="R55" s="670"/>
      <c r="S55" s="21"/>
      <c r="T55" s="12"/>
      <c r="U55" s="12"/>
      <c r="V55" s="12"/>
      <c r="W55" s="12"/>
      <c r="X55" s="12"/>
      <c r="Y55" s="12"/>
      <c r="Z55" s="12"/>
      <c r="AA55" s="12"/>
      <c r="AB55" s="12"/>
      <c r="AC55" s="12"/>
      <c r="AD55" s="12"/>
      <c r="AE55" s="12"/>
      <c r="AF55" s="12"/>
      <c r="AG55" s="12"/>
      <c r="AH55" s="14"/>
    </row>
    <row r="56" spans="1:34" ht="15.5" customHeight="1">
      <c r="A56" s="56"/>
      <c r="B56" s="7"/>
      <c r="C56" s="7"/>
      <c r="D56" s="7"/>
      <c r="E56" s="7"/>
      <c r="F56" s="29"/>
      <c r="G56" s="29"/>
      <c r="H56" s="29"/>
      <c r="I56" s="29"/>
      <c r="J56" s="29"/>
      <c r="K56" s="29"/>
      <c r="L56" s="29"/>
      <c r="M56" s="29"/>
      <c r="N56" s="29"/>
      <c r="O56" s="29"/>
      <c r="P56" s="29"/>
      <c r="Q56" s="29"/>
      <c r="R56" s="29"/>
      <c r="S56" s="12"/>
      <c r="T56" s="12"/>
      <c r="U56" s="12"/>
      <c r="V56" s="12"/>
      <c r="W56" s="12"/>
      <c r="X56" s="12"/>
      <c r="Y56" s="12"/>
      <c r="Z56" s="12"/>
      <c r="AA56" s="12"/>
      <c r="AB56" s="12"/>
      <c r="AC56" s="12"/>
      <c r="AD56" s="12"/>
      <c r="AE56" s="12"/>
      <c r="AF56" s="12"/>
      <c r="AG56" s="12"/>
      <c r="AH56" s="14"/>
    </row>
    <row r="57" spans="1:34" ht="15.5" customHeight="1">
      <c r="A57" s="47"/>
      <c r="B57" s="12"/>
      <c r="C57" s="12"/>
      <c r="D57" s="12"/>
      <c r="E57" s="12"/>
      <c r="F57" s="12"/>
      <c r="G57" s="12"/>
      <c r="H57" s="12"/>
      <c r="I57" s="12"/>
      <c r="J57" s="12"/>
      <c r="K57" s="12"/>
      <c r="L57" s="12"/>
      <c r="M57" s="12"/>
      <c r="N57" s="12"/>
      <c r="O57" s="12"/>
      <c r="P57" s="12"/>
      <c r="Q57" s="12"/>
      <c r="R57" s="12"/>
      <c r="S57" s="12"/>
      <c r="T57" s="12"/>
      <c r="U57" s="12"/>
      <c r="V57" s="12"/>
      <c r="W57" s="12"/>
      <c r="X57" s="12"/>
      <c r="Y57" s="12"/>
      <c r="Z57" s="12"/>
      <c r="AA57" s="12"/>
      <c r="AB57" s="12"/>
      <c r="AC57" s="12"/>
      <c r="AD57" s="12"/>
      <c r="AE57" s="12"/>
      <c r="AF57" s="12"/>
      <c r="AG57" s="12"/>
      <c r="AH57" s="14"/>
    </row>
    <row r="58" spans="1:34" ht="15.5" customHeight="1">
      <c r="A58" s="47"/>
      <c r="B58" s="12"/>
      <c r="C58" s="12"/>
      <c r="D58" s="12"/>
      <c r="E58" s="12"/>
      <c r="F58" s="12"/>
      <c r="G58" s="12"/>
      <c r="H58" s="12"/>
      <c r="I58" s="12"/>
      <c r="J58" s="12"/>
      <c r="K58" s="12"/>
      <c r="L58" s="12"/>
      <c r="M58" s="12"/>
      <c r="N58" s="12"/>
      <c r="O58" s="12"/>
      <c r="P58" s="12"/>
      <c r="Q58" s="12"/>
      <c r="R58" s="12"/>
      <c r="S58" s="12"/>
      <c r="T58" s="12"/>
      <c r="U58" s="12"/>
      <c r="V58" s="12"/>
      <c r="W58" s="12"/>
      <c r="X58" s="12"/>
      <c r="Y58" s="12"/>
      <c r="Z58" s="12"/>
      <c r="AA58" s="12"/>
      <c r="AB58" s="12"/>
      <c r="AC58" s="12"/>
      <c r="AD58" s="12"/>
      <c r="AE58" s="12"/>
      <c r="AF58" s="12"/>
      <c r="AG58" s="12"/>
      <c r="AH58" s="14"/>
    </row>
    <row r="59" spans="1:34" ht="15.5" customHeight="1">
      <c r="A59" s="47"/>
      <c r="B59" s="12"/>
      <c r="C59" s="12"/>
      <c r="D59" s="12"/>
      <c r="E59" s="12"/>
      <c r="F59" s="12"/>
      <c r="G59" s="12"/>
      <c r="H59" s="12"/>
      <c r="I59" s="12"/>
      <c r="J59" s="12"/>
      <c r="K59" s="12"/>
      <c r="L59" s="12"/>
      <c r="M59" s="12"/>
      <c r="N59" s="12"/>
      <c r="O59" s="12"/>
      <c r="P59" s="12"/>
      <c r="Q59" s="12"/>
      <c r="R59" s="12"/>
      <c r="S59" s="12"/>
      <c r="T59" s="12"/>
      <c r="U59" s="12"/>
      <c r="V59" s="12"/>
      <c r="W59" s="12"/>
      <c r="X59" s="12"/>
      <c r="Y59" s="12"/>
      <c r="Z59" s="12"/>
      <c r="AA59" s="12"/>
      <c r="AB59" s="12"/>
      <c r="AC59" s="12"/>
      <c r="AD59" s="12"/>
      <c r="AE59" s="12"/>
      <c r="AF59" s="12"/>
      <c r="AG59" s="12"/>
      <c r="AH59" s="14"/>
    </row>
    <row r="60" spans="1:34" ht="15.5" customHeight="1">
      <c r="A60" s="47"/>
      <c r="B60" s="12"/>
      <c r="C60" s="12"/>
      <c r="D60" s="12"/>
      <c r="E60" s="12"/>
      <c r="F60" s="12"/>
      <c r="G60" s="12"/>
      <c r="H60" s="12"/>
      <c r="I60" s="12"/>
      <c r="J60" s="12"/>
      <c r="K60" s="12"/>
      <c r="L60" s="12"/>
      <c r="M60" s="12"/>
      <c r="N60" s="12"/>
      <c r="O60" s="12"/>
      <c r="P60" s="12"/>
      <c r="Q60" s="12"/>
      <c r="R60" s="12"/>
      <c r="S60" s="12"/>
      <c r="T60" s="12"/>
      <c r="U60" s="12"/>
      <c r="V60" s="12"/>
      <c r="W60" s="12"/>
      <c r="X60" s="12"/>
      <c r="Y60" s="12"/>
      <c r="Z60" s="12"/>
      <c r="AA60" s="12"/>
      <c r="AB60" s="12"/>
      <c r="AC60" s="12"/>
      <c r="AD60" s="12"/>
      <c r="AE60" s="12"/>
      <c r="AF60" s="12"/>
      <c r="AG60" s="12"/>
      <c r="AH60" s="14"/>
    </row>
    <row r="61" spans="1:34" ht="15.5" customHeight="1">
      <c r="A61" s="47"/>
      <c r="B61" s="12"/>
      <c r="C61" s="12"/>
      <c r="D61" s="12"/>
      <c r="E61" s="12"/>
      <c r="F61" s="12"/>
      <c r="G61" s="12"/>
      <c r="H61" s="12"/>
      <c r="I61" s="12"/>
      <c r="J61" s="12"/>
      <c r="K61" s="12"/>
      <c r="L61" s="12"/>
      <c r="M61" s="12"/>
      <c r="N61" s="12"/>
      <c r="O61" s="12"/>
      <c r="P61" s="12"/>
      <c r="Q61" s="12"/>
      <c r="R61" s="12"/>
      <c r="S61" s="12"/>
      <c r="T61" s="12"/>
      <c r="U61" s="12"/>
      <c r="V61" s="12"/>
      <c r="W61" s="12"/>
      <c r="X61" s="12"/>
      <c r="Y61" s="12"/>
      <c r="Z61" s="12"/>
      <c r="AA61" s="12"/>
      <c r="AB61" s="12"/>
      <c r="AC61" s="12"/>
      <c r="AD61" s="12"/>
      <c r="AE61" s="12"/>
      <c r="AF61" s="12"/>
      <c r="AG61" s="12"/>
      <c r="AH61" s="14"/>
    </row>
    <row r="62" spans="1:34" ht="15.5" customHeight="1">
      <c r="A62" s="47"/>
      <c r="B62" s="12"/>
      <c r="C62" s="12"/>
      <c r="D62" s="12"/>
      <c r="E62" s="12"/>
      <c r="F62" s="12"/>
      <c r="G62" s="12"/>
      <c r="H62" s="12"/>
      <c r="I62" s="12"/>
      <c r="J62" s="12"/>
      <c r="K62" s="12"/>
      <c r="L62" s="12"/>
      <c r="M62" s="12"/>
      <c r="N62" s="12"/>
      <c r="O62" s="12"/>
      <c r="P62" s="12"/>
      <c r="Q62" s="12"/>
      <c r="R62" s="12"/>
      <c r="S62" s="12"/>
      <c r="T62" s="12"/>
      <c r="U62" s="12"/>
      <c r="V62" s="12"/>
      <c r="W62" s="12"/>
      <c r="X62" s="12"/>
      <c r="Y62" s="12"/>
      <c r="Z62" s="12"/>
      <c r="AA62" s="12"/>
      <c r="AB62" s="12"/>
      <c r="AC62" s="12"/>
      <c r="AD62" s="12"/>
      <c r="AE62" s="12"/>
      <c r="AF62" s="12"/>
      <c r="AG62" s="12"/>
      <c r="AH62" s="14"/>
    </row>
    <row r="63" spans="1:34" ht="15.5" customHeight="1">
      <c r="A63" s="47"/>
      <c r="B63" s="12"/>
      <c r="C63" s="12"/>
      <c r="D63" s="12"/>
      <c r="E63" s="12"/>
      <c r="F63" s="12"/>
      <c r="G63" s="12"/>
      <c r="H63" s="12"/>
      <c r="I63" s="12"/>
      <c r="J63" s="12"/>
      <c r="K63" s="12"/>
      <c r="L63" s="12"/>
      <c r="M63" s="12"/>
      <c r="N63" s="12"/>
      <c r="O63" s="12"/>
      <c r="P63" s="12"/>
      <c r="Q63" s="12"/>
      <c r="R63" s="12"/>
      <c r="S63" s="12"/>
      <c r="T63" s="12"/>
      <c r="U63" s="12"/>
      <c r="V63" s="12"/>
      <c r="W63" s="12"/>
      <c r="X63" s="12"/>
      <c r="Y63" s="12"/>
      <c r="Z63" s="12"/>
      <c r="AA63" s="12"/>
      <c r="AB63" s="12"/>
      <c r="AC63" s="12"/>
      <c r="AD63" s="12"/>
      <c r="AE63" s="12"/>
      <c r="AF63" s="12"/>
      <c r="AG63" s="12"/>
      <c r="AH63" s="14"/>
    </row>
    <row r="64" spans="1:34" ht="15.5" customHeight="1">
      <c r="A64" s="47"/>
      <c r="B64" s="12"/>
      <c r="C64" s="12"/>
      <c r="D64" s="12"/>
      <c r="E64" s="12"/>
      <c r="F64" s="12"/>
      <c r="G64" s="12"/>
      <c r="H64" s="12"/>
      <c r="I64" s="12"/>
      <c r="J64" s="12"/>
      <c r="K64" s="12"/>
      <c r="L64" s="12"/>
      <c r="M64" s="12"/>
      <c r="N64" s="12"/>
      <c r="O64" s="12"/>
      <c r="P64" s="12"/>
      <c r="Q64" s="12"/>
      <c r="R64" s="12"/>
      <c r="S64" s="12"/>
      <c r="T64" s="12"/>
      <c r="U64" s="12"/>
      <c r="V64" s="12"/>
      <c r="W64" s="12"/>
      <c r="X64" s="12"/>
      <c r="Y64" s="12"/>
      <c r="Z64" s="12"/>
      <c r="AA64" s="12"/>
      <c r="AB64" s="12"/>
      <c r="AC64" s="12"/>
      <c r="AD64" s="12"/>
      <c r="AE64" s="12"/>
      <c r="AF64" s="12"/>
      <c r="AG64" s="12"/>
      <c r="AH64" s="14"/>
    </row>
    <row r="65" spans="1:34" ht="15.5" customHeight="1">
      <c r="A65" s="47"/>
      <c r="B65" s="12"/>
      <c r="C65" s="12"/>
      <c r="D65" s="12"/>
      <c r="E65" s="12"/>
      <c r="F65" s="12"/>
      <c r="G65" s="12"/>
      <c r="H65" s="12"/>
      <c r="I65" s="12"/>
      <c r="J65" s="12"/>
      <c r="K65" s="12"/>
      <c r="L65" s="12"/>
      <c r="M65" s="12"/>
      <c r="N65" s="12"/>
      <c r="O65" s="12"/>
      <c r="P65" s="12"/>
      <c r="Q65" s="12"/>
      <c r="R65" s="12"/>
      <c r="S65" s="12"/>
      <c r="T65" s="12"/>
      <c r="U65" s="12"/>
      <c r="V65" s="12"/>
      <c r="W65" s="12"/>
      <c r="X65" s="12"/>
      <c r="Y65" s="12"/>
      <c r="Z65" s="12"/>
      <c r="AA65" s="12"/>
      <c r="AB65" s="12"/>
      <c r="AC65" s="12"/>
      <c r="AD65" s="12"/>
      <c r="AE65" s="12"/>
      <c r="AF65" s="12"/>
      <c r="AG65" s="12"/>
      <c r="AH65" s="14"/>
    </row>
    <row r="66" spans="1:34" ht="15.5" customHeight="1">
      <c r="A66" s="47"/>
      <c r="B66" s="12"/>
      <c r="C66" s="12"/>
      <c r="D66" s="12"/>
      <c r="E66" s="12"/>
      <c r="F66" s="12"/>
      <c r="G66" s="12"/>
      <c r="H66" s="12"/>
      <c r="I66" s="12"/>
      <c r="J66" s="12"/>
      <c r="K66" s="12"/>
      <c r="L66" s="12"/>
      <c r="M66" s="12"/>
      <c r="N66" s="12"/>
      <c r="O66" s="12"/>
      <c r="P66" s="12"/>
      <c r="Q66" s="12"/>
      <c r="R66" s="12"/>
      <c r="S66" s="12"/>
      <c r="T66" s="12"/>
      <c r="U66" s="12"/>
      <c r="V66" s="12"/>
      <c r="W66" s="12"/>
      <c r="X66" s="12"/>
      <c r="Y66" s="12"/>
      <c r="Z66" s="12"/>
      <c r="AA66" s="12"/>
      <c r="AB66" s="12"/>
      <c r="AC66" s="12"/>
      <c r="AD66" s="12"/>
      <c r="AE66" s="12"/>
      <c r="AF66" s="12"/>
      <c r="AG66" s="12"/>
      <c r="AH66" s="14"/>
    </row>
    <row r="67" spans="1:34" ht="15.5" customHeight="1">
      <c r="A67" s="47"/>
      <c r="B67" s="12"/>
      <c r="C67" s="12"/>
      <c r="D67" s="12"/>
      <c r="E67" s="12"/>
      <c r="F67" s="12"/>
      <c r="G67" s="12"/>
      <c r="H67" s="12"/>
      <c r="I67" s="12"/>
      <c r="J67" s="12"/>
      <c r="K67" s="12"/>
      <c r="L67" s="12"/>
      <c r="M67" s="12"/>
      <c r="N67" s="12"/>
      <c r="O67" s="12"/>
      <c r="P67" s="12"/>
      <c r="Q67" s="12"/>
      <c r="R67" s="12"/>
      <c r="S67" s="12"/>
      <c r="T67" s="12"/>
      <c r="U67" s="12"/>
      <c r="V67" s="12"/>
      <c r="W67" s="12"/>
      <c r="X67" s="12"/>
      <c r="Y67" s="12"/>
      <c r="Z67" s="12"/>
      <c r="AA67" s="12"/>
      <c r="AB67" s="12"/>
      <c r="AC67" s="12"/>
      <c r="AD67" s="12"/>
      <c r="AE67" s="12"/>
      <c r="AF67" s="12"/>
      <c r="AG67" s="12"/>
      <c r="AH67" s="14"/>
    </row>
    <row r="68" spans="1:34" ht="15.5" customHeight="1">
      <c r="A68" s="47"/>
      <c r="B68" s="12"/>
      <c r="C68" s="12"/>
      <c r="D68" s="12"/>
      <c r="E68" s="12"/>
      <c r="F68" s="12"/>
      <c r="G68" s="12"/>
      <c r="H68" s="12"/>
      <c r="I68" s="12"/>
      <c r="J68" s="12"/>
      <c r="K68" s="12"/>
      <c r="L68" s="12"/>
      <c r="M68" s="12"/>
      <c r="N68" s="12"/>
      <c r="O68" s="12"/>
      <c r="P68" s="12"/>
      <c r="Q68" s="12"/>
      <c r="R68" s="12"/>
      <c r="S68" s="12"/>
      <c r="T68" s="12"/>
      <c r="U68" s="12"/>
      <c r="V68" s="12"/>
      <c r="W68" s="12"/>
      <c r="X68" s="12"/>
      <c r="Y68" s="12"/>
      <c r="Z68" s="12"/>
      <c r="AA68" s="12"/>
      <c r="AB68" s="12"/>
      <c r="AC68" s="12"/>
      <c r="AD68" s="12"/>
      <c r="AE68" s="12"/>
      <c r="AF68" s="12"/>
      <c r="AG68" s="12"/>
      <c r="AH68" s="14"/>
    </row>
    <row r="69" spans="1:34" ht="15.5" customHeight="1">
      <c r="A69" s="47"/>
      <c r="B69" s="12"/>
      <c r="C69" s="12"/>
      <c r="D69" s="12"/>
      <c r="E69" s="12"/>
      <c r="F69" s="12"/>
      <c r="G69" s="12"/>
      <c r="H69" s="12"/>
      <c r="I69" s="12"/>
      <c r="J69" s="12"/>
      <c r="K69" s="12"/>
      <c r="L69" s="12"/>
      <c r="M69" s="12"/>
      <c r="N69" s="12"/>
      <c r="O69" s="12"/>
      <c r="P69" s="12"/>
      <c r="Q69" s="12"/>
      <c r="R69" s="12"/>
      <c r="S69" s="12"/>
      <c r="T69" s="12"/>
      <c r="U69" s="12"/>
      <c r="V69" s="12"/>
      <c r="W69" s="12"/>
      <c r="X69" s="12"/>
      <c r="Y69" s="12"/>
      <c r="Z69" s="12"/>
      <c r="AA69" s="12"/>
      <c r="AB69" s="12"/>
      <c r="AC69" s="12"/>
      <c r="AD69" s="12"/>
      <c r="AE69" s="12"/>
      <c r="AF69" s="12"/>
      <c r="AG69" s="12"/>
      <c r="AH69" s="14"/>
    </row>
    <row r="70" spans="1:34" ht="15.5" customHeight="1">
      <c r="A70" s="47"/>
      <c r="B70" s="12"/>
      <c r="C70" s="12"/>
      <c r="D70" s="12"/>
      <c r="E70" s="12"/>
      <c r="F70" s="12"/>
      <c r="G70" s="12"/>
      <c r="H70" s="12"/>
      <c r="I70" s="12"/>
      <c r="J70" s="12"/>
      <c r="K70" s="12"/>
      <c r="L70" s="12"/>
      <c r="M70" s="12"/>
      <c r="N70" s="12"/>
      <c r="O70" s="12"/>
      <c r="P70" s="12"/>
      <c r="Q70" s="12"/>
      <c r="R70" s="12"/>
      <c r="S70" s="12"/>
      <c r="T70" s="12"/>
      <c r="U70" s="12"/>
      <c r="V70" s="12"/>
      <c r="W70" s="12"/>
      <c r="X70" s="12"/>
      <c r="Y70" s="12"/>
      <c r="Z70" s="12"/>
      <c r="AA70" s="12"/>
      <c r="AB70" s="12"/>
      <c r="AC70" s="12"/>
      <c r="AD70" s="12"/>
      <c r="AE70" s="12"/>
      <c r="AF70" s="12"/>
      <c r="AG70" s="12"/>
      <c r="AH70" s="14"/>
    </row>
    <row r="71" spans="1:34" ht="15.5" customHeight="1">
      <c r="A71" s="47"/>
      <c r="B71" s="12"/>
      <c r="C71" s="12"/>
      <c r="D71" s="12"/>
      <c r="E71" s="12"/>
      <c r="F71" s="12"/>
      <c r="G71" s="12"/>
      <c r="H71" s="12"/>
      <c r="I71" s="12"/>
      <c r="J71" s="12"/>
      <c r="K71" s="12"/>
      <c r="L71" s="12"/>
      <c r="M71" s="12"/>
      <c r="N71" s="12"/>
      <c r="O71" s="12"/>
      <c r="P71" s="12"/>
      <c r="Q71" s="12"/>
      <c r="R71" s="12"/>
      <c r="S71" s="12"/>
      <c r="T71" s="12"/>
      <c r="U71" s="12"/>
      <c r="V71" s="12"/>
      <c r="W71" s="12"/>
      <c r="X71" s="12"/>
      <c r="Y71" s="12"/>
      <c r="Z71" s="12"/>
      <c r="AA71" s="12"/>
      <c r="AB71" s="12"/>
      <c r="AC71" s="12"/>
      <c r="AD71" s="12"/>
      <c r="AE71" s="12"/>
      <c r="AF71" s="12"/>
      <c r="AG71" s="12"/>
      <c r="AH71" s="14"/>
    </row>
    <row r="72" spans="1:34" ht="15.5" customHeight="1">
      <c r="A72" s="47"/>
      <c r="B72" s="12"/>
      <c r="C72" s="12"/>
      <c r="D72" s="12"/>
      <c r="E72" s="12"/>
      <c r="F72" s="12"/>
      <c r="G72" s="12"/>
      <c r="H72" s="12"/>
      <c r="I72" s="12"/>
      <c r="J72" s="12"/>
      <c r="K72" s="12"/>
      <c r="L72" s="12"/>
      <c r="M72" s="12"/>
      <c r="N72" s="12"/>
      <c r="O72" s="12"/>
      <c r="P72" s="12"/>
      <c r="Q72" s="12"/>
      <c r="R72" s="12"/>
      <c r="S72" s="12"/>
      <c r="T72" s="12"/>
      <c r="U72" s="12"/>
      <c r="V72" s="12"/>
      <c r="W72" s="12"/>
      <c r="X72" s="12"/>
      <c r="Y72" s="12"/>
      <c r="Z72" s="12"/>
      <c r="AA72" s="12"/>
      <c r="AB72" s="12"/>
      <c r="AC72" s="12"/>
      <c r="AD72" s="12"/>
      <c r="AE72" s="12"/>
      <c r="AF72" s="12"/>
      <c r="AG72" s="12"/>
      <c r="AH72" s="14"/>
    </row>
    <row r="73" spans="1:34" ht="15.5" customHeight="1">
      <c r="A73" s="47"/>
      <c r="B73" s="12"/>
      <c r="C73" s="12"/>
      <c r="D73" s="12"/>
      <c r="E73" s="12"/>
      <c r="F73" s="12"/>
      <c r="G73" s="12"/>
      <c r="H73" s="12"/>
      <c r="I73" s="12"/>
      <c r="J73" s="12"/>
      <c r="K73" s="12"/>
      <c r="L73" s="12"/>
      <c r="M73" s="12"/>
      <c r="N73" s="12"/>
      <c r="O73" s="12"/>
      <c r="P73" s="12"/>
      <c r="Q73" s="12"/>
      <c r="R73" s="12"/>
      <c r="S73" s="12"/>
      <c r="T73" s="12"/>
      <c r="U73" s="12"/>
      <c r="V73" s="12"/>
      <c r="W73" s="12"/>
      <c r="X73" s="12"/>
      <c r="Y73" s="12"/>
      <c r="Z73" s="12"/>
      <c r="AA73" s="12"/>
      <c r="AB73" s="12"/>
      <c r="AC73" s="12"/>
      <c r="AD73" s="12"/>
      <c r="AE73" s="12"/>
      <c r="AF73" s="12"/>
      <c r="AG73" s="12"/>
      <c r="AH73" s="14"/>
    </row>
    <row r="74" spans="1:34" ht="15.5" customHeight="1">
      <c r="A74" s="47"/>
      <c r="B74" s="12"/>
      <c r="C74" s="12"/>
      <c r="D74" s="12"/>
      <c r="E74" s="12"/>
      <c r="F74" s="12"/>
      <c r="G74" s="12"/>
      <c r="H74" s="12"/>
      <c r="I74" s="12"/>
      <c r="J74" s="12"/>
      <c r="K74" s="12"/>
      <c r="L74" s="12"/>
      <c r="M74" s="12"/>
      <c r="N74" s="12"/>
      <c r="O74" s="12"/>
      <c r="P74" s="12"/>
      <c r="Q74" s="12"/>
      <c r="R74" s="12"/>
      <c r="S74" s="12"/>
      <c r="T74" s="12"/>
      <c r="U74" s="12"/>
      <c r="V74" s="12"/>
      <c r="W74" s="12"/>
      <c r="X74" s="12"/>
      <c r="Y74" s="12"/>
      <c r="Z74" s="12"/>
      <c r="AA74" s="12"/>
      <c r="AB74" s="12"/>
      <c r="AC74" s="12"/>
      <c r="AD74" s="12"/>
      <c r="AE74" s="12"/>
      <c r="AF74" s="12"/>
      <c r="AG74" s="12"/>
      <c r="AH74" s="14"/>
    </row>
    <row r="75" spans="1:34" ht="15.5" customHeight="1">
      <c r="A75" s="47"/>
      <c r="B75" s="12"/>
      <c r="C75" s="12"/>
      <c r="D75" s="12"/>
      <c r="E75" s="12"/>
      <c r="F75" s="12"/>
      <c r="G75" s="12"/>
      <c r="H75" s="12"/>
      <c r="I75" s="12"/>
      <c r="J75" s="12"/>
      <c r="K75" s="12"/>
      <c r="L75" s="12"/>
      <c r="M75" s="12"/>
      <c r="N75" s="12"/>
      <c r="O75" s="12"/>
      <c r="P75" s="12"/>
      <c r="Q75" s="12"/>
      <c r="R75" s="12"/>
      <c r="S75" s="12"/>
      <c r="T75" s="12"/>
      <c r="U75" s="12"/>
      <c r="V75" s="12"/>
      <c r="W75" s="12"/>
      <c r="X75" s="12"/>
      <c r="Y75" s="12"/>
      <c r="Z75" s="12"/>
      <c r="AA75" s="12"/>
      <c r="AB75" s="12"/>
      <c r="AC75" s="12"/>
      <c r="AD75" s="12"/>
      <c r="AE75" s="12"/>
      <c r="AF75" s="12"/>
      <c r="AG75" s="12"/>
      <c r="AH75" s="14"/>
    </row>
    <row r="76" spans="1:34" ht="15.5" customHeight="1">
      <c r="A76" s="47"/>
      <c r="B76" s="12"/>
      <c r="C76" s="12"/>
      <c r="D76" s="12"/>
      <c r="E76" s="12"/>
      <c r="F76" s="12"/>
      <c r="G76" s="12"/>
      <c r="H76" s="12"/>
      <c r="I76" s="12"/>
      <c r="J76" s="12"/>
      <c r="K76" s="12"/>
      <c r="L76" s="12"/>
      <c r="M76" s="12"/>
      <c r="N76" s="12"/>
      <c r="O76" s="12"/>
      <c r="P76" s="12"/>
      <c r="Q76" s="12"/>
      <c r="R76" s="12"/>
      <c r="S76" s="12"/>
      <c r="T76" s="12"/>
      <c r="U76" s="12"/>
      <c r="V76" s="12"/>
      <c r="W76" s="12"/>
      <c r="X76" s="12"/>
      <c r="Y76" s="12"/>
      <c r="Z76" s="12"/>
      <c r="AA76" s="12"/>
      <c r="AB76" s="12"/>
      <c r="AC76" s="12"/>
      <c r="AD76" s="12"/>
      <c r="AE76" s="12"/>
      <c r="AF76" s="12"/>
      <c r="AG76" s="12"/>
      <c r="AH76" s="14"/>
    </row>
    <row r="77" spans="1:34" ht="15.5" customHeight="1">
      <c r="A77" s="47"/>
      <c r="B77" s="12"/>
      <c r="C77" s="12"/>
      <c r="D77" s="12"/>
      <c r="E77" s="12"/>
      <c r="F77" s="12"/>
      <c r="G77" s="12"/>
      <c r="H77" s="12"/>
      <c r="I77" s="12"/>
      <c r="J77" s="12"/>
      <c r="K77" s="12"/>
      <c r="L77" s="12"/>
      <c r="M77" s="12"/>
      <c r="N77" s="12"/>
      <c r="O77" s="12"/>
      <c r="P77" s="12"/>
      <c r="Q77" s="12"/>
      <c r="R77" s="12"/>
      <c r="S77" s="12"/>
      <c r="T77" s="12"/>
      <c r="U77" s="12"/>
      <c r="V77" s="12"/>
      <c r="W77" s="12"/>
      <c r="X77" s="12"/>
      <c r="Y77" s="12"/>
      <c r="Z77" s="12"/>
      <c r="AA77" s="12"/>
      <c r="AB77" s="12"/>
      <c r="AC77" s="12"/>
      <c r="AD77" s="12"/>
      <c r="AE77" s="12"/>
      <c r="AF77" s="12"/>
      <c r="AG77" s="12"/>
      <c r="AH77" s="14"/>
    </row>
    <row r="78" spans="1:34" ht="15.5" customHeight="1">
      <c r="A78" s="47"/>
      <c r="B78" s="12"/>
      <c r="C78" s="12"/>
      <c r="D78" s="12"/>
      <c r="E78" s="12"/>
      <c r="F78" s="12"/>
      <c r="G78" s="12"/>
      <c r="H78" s="12"/>
      <c r="I78" s="12"/>
      <c r="J78" s="12"/>
      <c r="K78" s="12"/>
      <c r="L78" s="12"/>
      <c r="M78" s="12"/>
      <c r="N78" s="12"/>
      <c r="O78" s="12"/>
      <c r="P78" s="12"/>
      <c r="Q78" s="12"/>
      <c r="R78" s="12"/>
      <c r="S78" s="12"/>
      <c r="T78" s="12"/>
      <c r="U78" s="12"/>
      <c r="V78" s="12"/>
      <c r="W78" s="12"/>
      <c r="X78" s="12"/>
      <c r="Y78" s="12"/>
      <c r="Z78" s="12"/>
      <c r="AA78" s="12"/>
      <c r="AB78" s="12"/>
      <c r="AC78" s="12"/>
      <c r="AD78" s="12"/>
      <c r="AE78" s="12"/>
      <c r="AF78" s="12"/>
      <c r="AG78" s="12"/>
      <c r="AH78" s="14"/>
    </row>
    <row r="79" spans="1:34" ht="15.5" customHeight="1">
      <c r="A79" s="47"/>
      <c r="B79" s="12"/>
      <c r="C79" s="12"/>
      <c r="D79" s="12"/>
      <c r="E79" s="12"/>
      <c r="F79" s="12"/>
      <c r="G79" s="12"/>
      <c r="H79" s="12"/>
      <c r="I79" s="12"/>
      <c r="J79" s="12"/>
      <c r="K79" s="12"/>
      <c r="L79" s="12"/>
      <c r="M79" s="12"/>
      <c r="N79" s="12"/>
      <c r="O79" s="12"/>
      <c r="P79" s="12"/>
      <c r="Q79" s="12"/>
      <c r="R79" s="12"/>
      <c r="S79" s="12"/>
      <c r="T79" s="12"/>
      <c r="U79" s="12"/>
      <c r="V79" s="12"/>
      <c r="W79" s="12"/>
      <c r="X79" s="12"/>
      <c r="Y79" s="12"/>
      <c r="Z79" s="12"/>
      <c r="AA79" s="12"/>
      <c r="AB79" s="12"/>
      <c r="AC79" s="12"/>
      <c r="AD79" s="12"/>
      <c r="AE79" s="12"/>
      <c r="AF79" s="12"/>
      <c r="AG79" s="12"/>
      <c r="AH79" s="14"/>
    </row>
    <row r="80" spans="1:34" ht="15.5" customHeight="1">
      <c r="A80" s="47"/>
      <c r="B80" s="12"/>
      <c r="C80" s="12"/>
      <c r="D80" s="12"/>
      <c r="E80" s="12"/>
      <c r="F80" s="12"/>
      <c r="G80" s="12"/>
      <c r="H80" s="12"/>
      <c r="I80" s="12"/>
      <c r="J80" s="12"/>
      <c r="K80" s="12"/>
      <c r="L80" s="12"/>
      <c r="M80" s="12"/>
      <c r="N80" s="12"/>
      <c r="O80" s="12"/>
      <c r="P80" s="12"/>
      <c r="Q80" s="12"/>
      <c r="R80" s="12"/>
      <c r="S80" s="12"/>
      <c r="T80" s="12"/>
      <c r="U80" s="12"/>
      <c r="V80" s="12"/>
      <c r="W80" s="12"/>
      <c r="X80" s="12"/>
      <c r="Y80" s="12"/>
      <c r="Z80" s="12"/>
      <c r="AA80" s="12"/>
      <c r="AB80" s="12"/>
      <c r="AC80" s="12"/>
      <c r="AD80" s="12"/>
      <c r="AE80" s="12"/>
      <c r="AF80" s="12"/>
      <c r="AG80" s="12"/>
      <c r="AH80" s="14"/>
    </row>
    <row r="81" spans="1:34" ht="15.5" customHeight="1">
      <c r="A81" s="47"/>
      <c r="B81" s="12"/>
      <c r="C81" s="12"/>
      <c r="D81" s="12"/>
      <c r="E81" s="12"/>
      <c r="F81" s="12"/>
      <c r="G81" s="12"/>
      <c r="H81" s="12"/>
      <c r="I81" s="12"/>
      <c r="J81" s="12"/>
      <c r="K81" s="12"/>
      <c r="L81" s="12"/>
      <c r="M81" s="12"/>
      <c r="N81" s="12"/>
      <c r="O81" s="12"/>
      <c r="P81" s="12"/>
      <c r="Q81" s="12"/>
      <c r="R81" s="12"/>
      <c r="S81" s="12"/>
      <c r="T81" s="12"/>
      <c r="U81" s="12"/>
      <c r="V81" s="12"/>
      <c r="W81" s="12"/>
      <c r="X81" s="12"/>
      <c r="Y81" s="12"/>
      <c r="Z81" s="12"/>
      <c r="AA81" s="12"/>
      <c r="AB81" s="12"/>
      <c r="AC81" s="12"/>
      <c r="AD81" s="12"/>
      <c r="AE81" s="12"/>
      <c r="AF81" s="12"/>
      <c r="AG81" s="12"/>
      <c r="AH81" s="14"/>
    </row>
    <row r="82" spans="1:34" ht="15.5" customHeight="1">
      <c r="A82" s="47"/>
      <c r="B82" s="12"/>
      <c r="C82" s="12"/>
      <c r="D82" s="12"/>
      <c r="E82" s="12"/>
      <c r="F82" s="12"/>
      <c r="G82" s="12"/>
      <c r="H82" s="12"/>
      <c r="I82" s="12"/>
      <c r="J82" s="12"/>
      <c r="K82" s="12"/>
      <c r="L82" s="12"/>
      <c r="M82" s="12"/>
      <c r="N82" s="12"/>
      <c r="O82" s="12"/>
      <c r="P82" s="12"/>
      <c r="Q82" s="12"/>
      <c r="R82" s="12"/>
      <c r="S82" s="12"/>
      <c r="T82" s="12"/>
      <c r="U82" s="12"/>
      <c r="V82" s="12"/>
      <c r="W82" s="12"/>
      <c r="X82" s="12"/>
      <c r="Y82" s="12"/>
      <c r="Z82" s="12"/>
      <c r="AA82" s="12"/>
      <c r="AB82" s="12"/>
      <c r="AC82" s="12"/>
      <c r="AD82" s="12"/>
      <c r="AE82" s="12"/>
      <c r="AF82" s="12"/>
      <c r="AG82" s="12"/>
      <c r="AH82" s="14"/>
    </row>
    <row r="83" spans="1:34" ht="15.5" customHeight="1">
      <c r="A83" s="47"/>
      <c r="B83" s="12"/>
      <c r="C83" s="12"/>
      <c r="D83" s="12"/>
      <c r="E83" s="12"/>
      <c r="F83" s="12"/>
      <c r="G83" s="12"/>
      <c r="H83" s="12"/>
      <c r="I83" s="12"/>
      <c r="J83" s="12"/>
      <c r="K83" s="12"/>
      <c r="L83" s="12"/>
      <c r="M83" s="12"/>
      <c r="N83" s="12"/>
      <c r="O83" s="12"/>
      <c r="P83" s="12"/>
      <c r="Q83" s="12"/>
      <c r="R83" s="12"/>
      <c r="S83" s="12"/>
      <c r="T83" s="12"/>
      <c r="U83" s="12"/>
      <c r="V83" s="12"/>
      <c r="W83" s="12"/>
      <c r="X83" s="12"/>
      <c r="Y83" s="12"/>
      <c r="Z83" s="12"/>
      <c r="AA83" s="12"/>
      <c r="AB83" s="12"/>
      <c r="AC83" s="12"/>
      <c r="AD83" s="12"/>
      <c r="AE83" s="12"/>
      <c r="AF83" s="12"/>
      <c r="AG83" s="12"/>
      <c r="AH83" s="14"/>
    </row>
    <row r="84" spans="1:34" ht="15.5" customHeight="1">
      <c r="A84" s="47"/>
      <c r="B84" s="12"/>
      <c r="C84" s="12"/>
      <c r="D84" s="12"/>
      <c r="E84" s="12"/>
      <c r="F84" s="12"/>
      <c r="G84" s="12"/>
      <c r="H84" s="12"/>
      <c r="I84" s="12"/>
      <c r="J84" s="12"/>
      <c r="K84" s="12"/>
      <c r="L84" s="12"/>
      <c r="M84" s="12"/>
      <c r="N84" s="12"/>
      <c r="O84" s="12"/>
      <c r="P84" s="12"/>
      <c r="Q84" s="12"/>
      <c r="R84" s="12"/>
      <c r="S84" s="12"/>
      <c r="T84" s="12"/>
      <c r="U84" s="12"/>
      <c r="V84" s="12"/>
      <c r="W84" s="12"/>
      <c r="X84" s="12"/>
      <c r="Y84" s="12"/>
      <c r="Z84" s="12"/>
      <c r="AA84" s="12"/>
      <c r="AB84" s="12"/>
      <c r="AC84" s="12"/>
      <c r="AD84" s="12"/>
      <c r="AE84" s="12"/>
      <c r="AF84" s="12"/>
      <c r="AG84" s="12"/>
      <c r="AH84" s="14"/>
    </row>
    <row r="85" spans="1:34" ht="15.5" customHeight="1">
      <c r="A85" s="47"/>
      <c r="B85" s="12"/>
      <c r="C85" s="12"/>
      <c r="D85" s="12"/>
      <c r="E85" s="12"/>
      <c r="F85" s="12"/>
      <c r="G85" s="12"/>
      <c r="H85" s="12"/>
      <c r="I85" s="12"/>
      <c r="J85" s="12"/>
      <c r="K85" s="12"/>
      <c r="L85" s="12"/>
      <c r="M85" s="12"/>
      <c r="N85" s="12"/>
      <c r="O85" s="12"/>
      <c r="P85" s="12"/>
      <c r="Q85" s="12"/>
      <c r="R85" s="12"/>
      <c r="S85" s="12"/>
      <c r="T85" s="12"/>
      <c r="U85" s="12"/>
      <c r="V85" s="12"/>
      <c r="W85" s="12"/>
      <c r="X85" s="12"/>
      <c r="Y85" s="12"/>
      <c r="Z85" s="12"/>
      <c r="AA85" s="12"/>
      <c r="AB85" s="12"/>
      <c r="AC85" s="12"/>
      <c r="AD85" s="12"/>
      <c r="AE85" s="12"/>
      <c r="AF85" s="12"/>
      <c r="AG85" s="12"/>
      <c r="AH85" s="14"/>
    </row>
    <row r="86" spans="1:34" ht="15.5" customHeight="1">
      <c r="A86" s="47"/>
      <c r="B86" s="12"/>
      <c r="C86" s="12"/>
      <c r="D86" s="12"/>
      <c r="E86" s="12"/>
      <c r="F86" s="12"/>
      <c r="G86" s="12"/>
      <c r="H86" s="12"/>
      <c r="I86" s="12"/>
      <c r="J86" s="12"/>
      <c r="K86" s="12"/>
      <c r="L86" s="12"/>
      <c r="M86" s="12"/>
      <c r="N86" s="12"/>
      <c r="O86" s="12"/>
      <c r="P86" s="12"/>
      <c r="Q86" s="12"/>
      <c r="R86" s="12"/>
      <c r="S86" s="12"/>
      <c r="T86" s="12"/>
      <c r="U86" s="12"/>
      <c r="V86" s="12"/>
      <c r="W86" s="12"/>
      <c r="X86" s="12"/>
      <c r="Y86" s="12"/>
      <c r="Z86" s="12"/>
      <c r="AA86" s="12"/>
      <c r="AB86" s="12"/>
      <c r="AC86" s="12"/>
      <c r="AD86" s="12"/>
      <c r="AE86" s="12"/>
      <c r="AF86" s="12"/>
      <c r="AG86" s="12"/>
      <c r="AH86" s="14"/>
    </row>
    <row r="87" spans="1:34" ht="15.5" customHeight="1">
      <c r="A87" s="47"/>
      <c r="B87" s="12"/>
      <c r="C87" s="12"/>
      <c r="D87" s="12"/>
      <c r="E87" s="12"/>
      <c r="F87" s="12"/>
      <c r="G87" s="12"/>
      <c r="H87" s="12"/>
      <c r="I87" s="12"/>
      <c r="J87" s="12"/>
      <c r="K87" s="12"/>
      <c r="L87" s="12"/>
      <c r="M87" s="12"/>
      <c r="N87" s="12"/>
      <c r="O87" s="12"/>
      <c r="P87" s="12"/>
      <c r="Q87" s="12"/>
      <c r="R87" s="12"/>
      <c r="S87" s="12"/>
      <c r="T87" s="12"/>
      <c r="U87" s="12"/>
      <c r="V87" s="12"/>
      <c r="W87" s="12"/>
      <c r="X87" s="12"/>
      <c r="Y87" s="12"/>
      <c r="Z87" s="12"/>
      <c r="AA87" s="12"/>
      <c r="AB87" s="12"/>
      <c r="AC87" s="12"/>
      <c r="AD87" s="12"/>
      <c r="AE87" s="12"/>
      <c r="AF87" s="12"/>
      <c r="AG87" s="12"/>
      <c r="AH87" s="14"/>
    </row>
    <row r="88" spans="1:34" ht="15.5" customHeight="1">
      <c r="A88" s="47"/>
      <c r="B88" s="12"/>
      <c r="C88" s="12"/>
      <c r="D88" s="12"/>
      <c r="E88" s="12"/>
      <c r="F88" s="12"/>
      <c r="G88" s="12"/>
      <c r="H88" s="12"/>
      <c r="I88" s="12"/>
      <c r="J88" s="12"/>
      <c r="K88" s="12"/>
      <c r="L88" s="12"/>
      <c r="M88" s="12"/>
      <c r="N88" s="12"/>
      <c r="O88" s="12"/>
      <c r="P88" s="12"/>
      <c r="Q88" s="12"/>
      <c r="R88" s="12"/>
      <c r="S88" s="12"/>
      <c r="T88" s="12"/>
      <c r="U88" s="12"/>
      <c r="V88" s="12"/>
      <c r="W88" s="12"/>
      <c r="X88" s="12"/>
      <c r="Y88" s="12"/>
      <c r="Z88" s="12"/>
      <c r="AA88" s="12"/>
      <c r="AB88" s="12"/>
      <c r="AC88" s="12"/>
      <c r="AD88" s="12"/>
      <c r="AE88" s="12"/>
      <c r="AF88" s="12"/>
      <c r="AG88" s="12"/>
      <c r="AH88" s="14"/>
    </row>
    <row r="89" spans="1:34" ht="15.5" customHeight="1">
      <c r="A89" s="47"/>
      <c r="B89" s="12"/>
      <c r="C89" s="12"/>
      <c r="D89" s="12"/>
      <c r="E89" s="12"/>
      <c r="F89" s="12"/>
      <c r="G89" s="12"/>
      <c r="H89" s="12"/>
      <c r="I89" s="12"/>
      <c r="J89" s="12"/>
      <c r="K89" s="12"/>
      <c r="L89" s="12"/>
      <c r="M89" s="12"/>
      <c r="N89" s="12"/>
      <c r="O89" s="12"/>
      <c r="P89" s="12"/>
      <c r="Q89" s="12"/>
      <c r="R89" s="12"/>
      <c r="S89" s="12"/>
      <c r="T89" s="12"/>
      <c r="U89" s="12"/>
      <c r="V89" s="12"/>
      <c r="W89" s="12"/>
      <c r="X89" s="12"/>
      <c r="Y89" s="12"/>
      <c r="Z89" s="12"/>
      <c r="AA89" s="12"/>
      <c r="AB89" s="12"/>
      <c r="AC89" s="12"/>
      <c r="AD89" s="12"/>
      <c r="AE89" s="12"/>
      <c r="AF89" s="12"/>
      <c r="AG89" s="12"/>
      <c r="AH89" s="14"/>
    </row>
    <row r="90" spans="1:34" ht="15.5" customHeight="1">
      <c r="A90" s="47"/>
      <c r="B90" s="12"/>
      <c r="C90" s="12"/>
      <c r="D90" s="12"/>
      <c r="E90" s="12"/>
      <c r="F90" s="12"/>
      <c r="G90" s="12"/>
      <c r="H90" s="12"/>
      <c r="I90" s="12"/>
      <c r="J90" s="12"/>
      <c r="K90" s="12"/>
      <c r="L90" s="12"/>
      <c r="M90" s="12"/>
      <c r="N90" s="12"/>
      <c r="O90" s="12"/>
      <c r="P90" s="12"/>
      <c r="Q90" s="12"/>
      <c r="R90" s="12"/>
      <c r="S90" s="12"/>
      <c r="T90" s="12"/>
      <c r="U90" s="12"/>
      <c r="V90" s="12"/>
      <c r="W90" s="12"/>
      <c r="X90" s="12"/>
      <c r="Y90" s="12"/>
      <c r="Z90" s="12"/>
      <c r="AA90" s="12"/>
      <c r="AB90" s="12"/>
      <c r="AC90" s="12"/>
      <c r="AD90" s="12"/>
      <c r="AE90" s="12"/>
      <c r="AF90" s="12"/>
      <c r="AG90" s="12"/>
      <c r="AH90" s="14"/>
    </row>
    <row r="91" spans="1:34" ht="15.5" customHeight="1">
      <c r="A91" s="47"/>
      <c r="B91" s="12"/>
      <c r="C91" s="12"/>
      <c r="D91" s="12"/>
      <c r="E91" s="12"/>
      <c r="F91" s="12"/>
      <c r="G91" s="12"/>
      <c r="H91" s="12"/>
      <c r="I91" s="12"/>
      <c r="J91" s="12"/>
      <c r="K91" s="12"/>
      <c r="L91" s="12"/>
      <c r="M91" s="12"/>
      <c r="N91" s="12"/>
      <c r="O91" s="12"/>
      <c r="P91" s="12"/>
      <c r="Q91" s="12"/>
      <c r="R91" s="12"/>
      <c r="S91" s="12"/>
      <c r="T91" s="12"/>
      <c r="U91" s="12"/>
      <c r="V91" s="12"/>
      <c r="W91" s="12"/>
      <c r="X91" s="12"/>
      <c r="Y91" s="12"/>
      <c r="Z91" s="12"/>
      <c r="AA91" s="12"/>
      <c r="AB91" s="12"/>
      <c r="AC91" s="12"/>
      <c r="AD91" s="12"/>
      <c r="AE91" s="12"/>
      <c r="AF91" s="12"/>
      <c r="AG91" s="12"/>
      <c r="AH91" s="14"/>
    </row>
    <row r="92" spans="1:34" ht="15.5" customHeight="1">
      <c r="A92" s="47"/>
      <c r="B92" s="12"/>
      <c r="C92" s="12"/>
      <c r="D92" s="12"/>
      <c r="E92" s="12"/>
      <c r="F92" s="12"/>
      <c r="G92" s="12"/>
      <c r="H92" s="12"/>
      <c r="I92" s="12"/>
      <c r="J92" s="12"/>
      <c r="K92" s="12"/>
      <c r="L92" s="12"/>
      <c r="M92" s="12"/>
      <c r="N92" s="12"/>
      <c r="O92" s="12"/>
      <c r="P92" s="12"/>
      <c r="Q92" s="12"/>
      <c r="R92" s="12"/>
      <c r="S92" s="12"/>
      <c r="T92" s="12"/>
      <c r="U92" s="12"/>
      <c r="V92" s="12"/>
      <c r="W92" s="12"/>
      <c r="X92" s="12"/>
      <c r="Y92" s="12"/>
      <c r="Z92" s="12"/>
      <c r="AA92" s="12"/>
      <c r="AB92" s="12"/>
      <c r="AC92" s="12"/>
      <c r="AD92" s="12"/>
      <c r="AE92" s="12"/>
      <c r="AF92" s="12"/>
      <c r="AG92" s="12"/>
      <c r="AH92" s="14"/>
    </row>
    <row r="93" spans="1:34" ht="15.5" customHeight="1">
      <c r="A93" s="47"/>
      <c r="B93" s="12"/>
      <c r="C93" s="12"/>
      <c r="D93" s="12"/>
      <c r="E93" s="12"/>
      <c r="F93" s="12"/>
      <c r="G93" s="12"/>
      <c r="H93" s="12"/>
      <c r="I93" s="12"/>
      <c r="J93" s="12"/>
      <c r="K93" s="12"/>
      <c r="L93" s="12"/>
      <c r="M93" s="12"/>
      <c r="N93" s="12"/>
      <c r="O93" s="12"/>
      <c r="P93" s="12"/>
      <c r="Q93" s="12"/>
      <c r="R93" s="12"/>
      <c r="S93" s="12"/>
      <c r="T93" s="12"/>
      <c r="U93" s="12"/>
      <c r="V93" s="12"/>
      <c r="W93" s="12"/>
      <c r="X93" s="12"/>
      <c r="Y93" s="12"/>
      <c r="Z93" s="12"/>
      <c r="AA93" s="12"/>
      <c r="AB93" s="12"/>
      <c r="AC93" s="12"/>
      <c r="AD93" s="12"/>
      <c r="AE93" s="12"/>
      <c r="AF93" s="12"/>
      <c r="AG93" s="12"/>
      <c r="AH93" s="14"/>
    </row>
    <row r="94" spans="1:34" ht="15.5" customHeight="1">
      <c r="A94" s="47"/>
      <c r="B94" s="12"/>
      <c r="C94" s="12"/>
      <c r="D94" s="12"/>
      <c r="E94" s="12"/>
      <c r="F94" s="12"/>
      <c r="G94" s="12"/>
      <c r="H94" s="12"/>
      <c r="I94" s="12"/>
      <c r="J94" s="12"/>
      <c r="K94" s="12"/>
      <c r="L94" s="12"/>
      <c r="M94" s="12"/>
      <c r="N94" s="12"/>
      <c r="O94" s="12"/>
      <c r="P94" s="12"/>
      <c r="Q94" s="12"/>
      <c r="R94" s="12"/>
      <c r="S94" s="12"/>
      <c r="T94" s="12"/>
      <c r="U94" s="12"/>
      <c r="V94" s="12"/>
      <c r="W94" s="12"/>
      <c r="X94" s="12"/>
      <c r="Y94" s="12"/>
      <c r="Z94" s="12"/>
      <c r="AA94" s="12"/>
      <c r="AB94" s="12"/>
      <c r="AC94" s="12"/>
      <c r="AD94" s="12"/>
      <c r="AE94" s="12"/>
      <c r="AF94" s="12"/>
      <c r="AG94" s="12"/>
      <c r="AH94" s="14"/>
    </row>
    <row r="95" spans="1:34" ht="15.5" customHeight="1">
      <c r="A95" s="47"/>
      <c r="B95" s="12"/>
      <c r="C95" s="12"/>
      <c r="D95" s="12"/>
      <c r="E95" s="12"/>
      <c r="F95" s="12"/>
      <c r="G95" s="12"/>
      <c r="H95" s="12"/>
      <c r="I95" s="12"/>
      <c r="J95" s="12"/>
      <c r="K95" s="12"/>
      <c r="L95" s="12"/>
      <c r="M95" s="12"/>
      <c r="N95" s="12"/>
      <c r="O95" s="12"/>
      <c r="P95" s="12"/>
      <c r="Q95" s="12"/>
      <c r="R95" s="12"/>
      <c r="S95" s="12"/>
      <c r="T95" s="12"/>
      <c r="U95" s="12"/>
      <c r="V95" s="12"/>
      <c r="W95" s="12"/>
      <c r="X95" s="12"/>
      <c r="Y95" s="12"/>
      <c r="Z95" s="12"/>
      <c r="AA95" s="12"/>
      <c r="AB95" s="12"/>
      <c r="AC95" s="12"/>
      <c r="AD95" s="12"/>
      <c r="AE95" s="12"/>
      <c r="AF95" s="12"/>
      <c r="AG95" s="12"/>
      <c r="AH95" s="14"/>
    </row>
    <row r="96" spans="1:34" ht="15.5" customHeight="1">
      <c r="A96" s="47"/>
      <c r="B96" s="12"/>
      <c r="C96" s="12"/>
      <c r="D96" s="12"/>
      <c r="E96" s="12"/>
      <c r="F96" s="12"/>
      <c r="G96" s="12"/>
      <c r="H96" s="12"/>
      <c r="I96" s="12"/>
      <c r="J96" s="12"/>
      <c r="K96" s="12"/>
      <c r="L96" s="12"/>
      <c r="M96" s="12"/>
      <c r="N96" s="12"/>
      <c r="O96" s="12"/>
      <c r="P96" s="12"/>
      <c r="Q96" s="12"/>
      <c r="R96" s="12"/>
      <c r="S96" s="12"/>
      <c r="T96" s="12"/>
      <c r="U96" s="12"/>
      <c r="V96" s="12"/>
      <c r="W96" s="12"/>
      <c r="X96" s="12"/>
      <c r="Y96" s="12"/>
      <c r="Z96" s="12"/>
      <c r="AA96" s="12"/>
      <c r="AB96" s="12"/>
      <c r="AC96" s="12"/>
      <c r="AD96" s="12"/>
      <c r="AE96" s="12"/>
      <c r="AF96" s="12"/>
      <c r="AG96" s="12"/>
      <c r="AH96" s="14"/>
    </row>
    <row r="97" spans="1:34" ht="15.5" customHeight="1">
      <c r="A97" s="47"/>
      <c r="B97" s="12"/>
      <c r="C97" s="12"/>
      <c r="D97" s="12"/>
      <c r="E97" s="12"/>
      <c r="F97" s="12"/>
      <c r="G97" s="12"/>
      <c r="H97" s="12"/>
      <c r="I97" s="12"/>
      <c r="J97" s="12"/>
      <c r="K97" s="12"/>
      <c r="L97" s="12"/>
      <c r="M97" s="12"/>
      <c r="N97" s="12"/>
      <c r="O97" s="12"/>
      <c r="P97" s="12"/>
      <c r="Q97" s="12"/>
      <c r="R97" s="12"/>
      <c r="S97" s="12"/>
      <c r="T97" s="12"/>
      <c r="U97" s="12"/>
      <c r="V97" s="12"/>
      <c r="W97" s="12"/>
      <c r="X97" s="12"/>
      <c r="Y97" s="12"/>
      <c r="Z97" s="12"/>
      <c r="AA97" s="12"/>
      <c r="AB97" s="12"/>
      <c r="AC97" s="12"/>
      <c r="AD97" s="12"/>
      <c r="AE97" s="12"/>
      <c r="AF97" s="12"/>
      <c r="AG97" s="12"/>
      <c r="AH97" s="14"/>
    </row>
    <row r="98" spans="1:34" ht="15.5" customHeight="1">
      <c r="A98" s="47"/>
      <c r="B98" s="12"/>
      <c r="C98" s="12"/>
      <c r="D98" s="12"/>
      <c r="E98" s="12"/>
      <c r="F98" s="12"/>
      <c r="G98" s="12"/>
      <c r="H98" s="12"/>
      <c r="I98" s="12"/>
      <c r="J98" s="12"/>
      <c r="K98" s="12"/>
      <c r="L98" s="12"/>
      <c r="M98" s="12"/>
      <c r="N98" s="12"/>
      <c r="O98" s="12"/>
      <c r="P98" s="12"/>
      <c r="Q98" s="12"/>
      <c r="R98" s="12"/>
      <c r="S98" s="12"/>
      <c r="T98" s="12"/>
      <c r="U98" s="12"/>
      <c r="V98" s="12"/>
      <c r="W98" s="12"/>
      <c r="X98" s="12"/>
      <c r="Y98" s="12"/>
      <c r="Z98" s="12"/>
      <c r="AA98" s="12"/>
      <c r="AB98" s="12"/>
      <c r="AC98" s="12"/>
      <c r="AD98" s="12"/>
      <c r="AE98" s="12"/>
      <c r="AF98" s="12"/>
      <c r="AG98" s="12"/>
      <c r="AH98" s="14"/>
    </row>
    <row r="99" spans="1:34" ht="15.5" customHeight="1">
      <c r="A99" s="47"/>
      <c r="B99" s="12"/>
      <c r="C99" s="12"/>
      <c r="D99" s="12"/>
      <c r="E99" s="12"/>
      <c r="F99" s="12"/>
      <c r="G99" s="12"/>
      <c r="H99" s="12"/>
      <c r="I99" s="12"/>
      <c r="J99" s="12"/>
      <c r="K99" s="12"/>
      <c r="L99" s="12"/>
      <c r="M99" s="12"/>
      <c r="N99" s="12"/>
      <c r="O99" s="12"/>
      <c r="P99" s="12"/>
      <c r="Q99" s="12"/>
      <c r="R99" s="12"/>
      <c r="S99" s="12"/>
      <c r="T99" s="12"/>
      <c r="U99" s="12"/>
      <c r="V99" s="12"/>
      <c r="W99" s="12"/>
      <c r="X99" s="12"/>
      <c r="Y99" s="12"/>
      <c r="Z99" s="12"/>
      <c r="AA99" s="12"/>
      <c r="AB99" s="12"/>
      <c r="AC99" s="12"/>
      <c r="AD99" s="12"/>
      <c r="AE99" s="12"/>
      <c r="AF99" s="12"/>
      <c r="AG99" s="12"/>
      <c r="AH99" s="14"/>
    </row>
    <row r="100" spans="1:34" ht="15.5" customHeight="1">
      <c r="A100" s="47"/>
      <c r="B100" s="12"/>
      <c r="C100" s="12"/>
      <c r="D100" s="12"/>
      <c r="E100" s="12"/>
      <c r="F100" s="12"/>
      <c r="G100" s="12"/>
      <c r="H100" s="12"/>
      <c r="I100" s="12"/>
      <c r="J100" s="12"/>
      <c r="K100" s="12"/>
      <c r="L100" s="12"/>
      <c r="M100" s="12"/>
      <c r="N100" s="12"/>
      <c r="O100" s="12"/>
      <c r="P100" s="12"/>
      <c r="Q100" s="12"/>
      <c r="R100" s="12"/>
      <c r="S100" s="12"/>
      <c r="T100" s="12"/>
      <c r="U100" s="12"/>
      <c r="V100" s="12"/>
      <c r="W100" s="12"/>
      <c r="X100" s="12"/>
      <c r="Y100" s="12"/>
      <c r="Z100" s="12"/>
      <c r="AA100" s="12"/>
      <c r="AB100" s="12"/>
      <c r="AC100" s="12"/>
      <c r="AD100" s="12"/>
      <c r="AE100" s="12"/>
      <c r="AF100" s="12"/>
      <c r="AG100" s="12"/>
      <c r="AH100" s="14"/>
    </row>
    <row r="101" spans="1:34" ht="15.5" customHeight="1">
      <c r="A101" s="47"/>
      <c r="B101" s="12"/>
      <c r="C101" s="12"/>
      <c r="D101" s="12"/>
      <c r="E101" s="12"/>
      <c r="F101" s="12"/>
      <c r="G101" s="12"/>
      <c r="H101" s="12"/>
      <c r="I101" s="12"/>
      <c r="J101" s="12"/>
      <c r="K101" s="12"/>
      <c r="L101" s="12"/>
      <c r="M101" s="12"/>
      <c r="N101" s="12"/>
      <c r="O101" s="12"/>
      <c r="P101" s="12"/>
      <c r="Q101" s="12"/>
      <c r="R101" s="12"/>
      <c r="S101" s="12"/>
      <c r="T101" s="12"/>
      <c r="U101" s="12"/>
      <c r="V101" s="12"/>
      <c r="W101" s="12"/>
      <c r="X101" s="12"/>
      <c r="Y101" s="12"/>
      <c r="Z101" s="12"/>
      <c r="AA101" s="12"/>
      <c r="AB101" s="12"/>
      <c r="AC101" s="12"/>
      <c r="AD101" s="12"/>
      <c r="AE101" s="12"/>
      <c r="AF101" s="12"/>
      <c r="AG101" s="12"/>
      <c r="AH101" s="14"/>
    </row>
    <row r="102" spans="1:34" ht="15.5" customHeight="1">
      <c r="A102" s="47"/>
      <c r="B102" s="12"/>
      <c r="C102" s="12"/>
      <c r="D102" s="12"/>
      <c r="E102" s="12"/>
      <c r="F102" s="12"/>
      <c r="G102" s="12"/>
      <c r="H102" s="12"/>
      <c r="I102" s="12"/>
      <c r="J102" s="12"/>
      <c r="K102" s="12"/>
      <c r="L102" s="12"/>
      <c r="M102" s="12"/>
      <c r="N102" s="12"/>
      <c r="O102" s="12"/>
      <c r="P102" s="12"/>
      <c r="Q102" s="12"/>
      <c r="R102" s="12"/>
      <c r="S102" s="12"/>
      <c r="T102" s="12"/>
      <c r="U102" s="12"/>
      <c r="V102" s="12"/>
      <c r="W102" s="12"/>
      <c r="X102" s="12"/>
      <c r="Y102" s="12"/>
      <c r="Z102" s="12"/>
      <c r="AA102" s="12"/>
      <c r="AB102" s="12"/>
      <c r="AC102" s="12"/>
      <c r="AD102" s="12"/>
      <c r="AE102" s="12"/>
      <c r="AF102" s="12"/>
      <c r="AG102" s="12"/>
      <c r="AH102" s="14"/>
    </row>
    <row r="103" spans="1:34" ht="15.5" customHeight="1">
      <c r="A103" s="47"/>
      <c r="B103" s="12"/>
      <c r="C103" s="12"/>
      <c r="D103" s="12"/>
      <c r="E103" s="12"/>
      <c r="F103" s="12"/>
      <c r="G103" s="12"/>
      <c r="H103" s="12"/>
      <c r="I103" s="12"/>
      <c r="J103" s="12"/>
      <c r="K103" s="12"/>
      <c r="L103" s="12"/>
      <c r="M103" s="12"/>
      <c r="N103" s="12"/>
      <c r="O103" s="12"/>
      <c r="P103" s="12"/>
      <c r="Q103" s="12"/>
      <c r="R103" s="12"/>
      <c r="S103" s="12"/>
      <c r="T103" s="12"/>
      <c r="U103" s="12"/>
      <c r="V103" s="12"/>
      <c r="W103" s="12"/>
      <c r="X103" s="12"/>
      <c r="Y103" s="12"/>
      <c r="Z103" s="12"/>
      <c r="AA103" s="12"/>
      <c r="AB103" s="12"/>
      <c r="AC103" s="12"/>
      <c r="AD103" s="12"/>
      <c r="AE103" s="12"/>
      <c r="AF103" s="12"/>
      <c r="AG103" s="12"/>
      <c r="AH103" s="14"/>
    </row>
    <row r="104" spans="1:34" ht="15.5" customHeight="1">
      <c r="A104" s="47"/>
      <c r="B104" s="12"/>
      <c r="C104" s="12"/>
      <c r="D104" s="12"/>
      <c r="E104" s="12"/>
      <c r="F104" s="12"/>
      <c r="G104" s="12"/>
      <c r="H104" s="12"/>
      <c r="I104" s="12"/>
      <c r="J104" s="12"/>
      <c r="K104" s="12"/>
      <c r="L104" s="12"/>
      <c r="M104" s="12"/>
      <c r="N104" s="12"/>
      <c r="O104" s="12"/>
      <c r="P104" s="12"/>
      <c r="Q104" s="12"/>
      <c r="R104" s="12"/>
      <c r="S104" s="12"/>
      <c r="T104" s="12"/>
      <c r="U104" s="12"/>
      <c r="V104" s="12"/>
      <c r="W104" s="12"/>
      <c r="X104" s="12"/>
      <c r="Y104" s="12"/>
      <c r="Z104" s="12"/>
      <c r="AA104" s="12"/>
      <c r="AB104" s="12"/>
      <c r="AC104" s="12"/>
      <c r="AD104" s="12"/>
      <c r="AE104" s="12"/>
      <c r="AF104" s="12"/>
      <c r="AG104" s="12"/>
      <c r="AH104" s="14"/>
    </row>
    <row r="105" spans="1:34" ht="15.5" customHeight="1">
      <c r="A105" s="47"/>
      <c r="B105" s="12"/>
      <c r="C105" s="12"/>
      <c r="D105" s="12"/>
      <c r="E105" s="12"/>
      <c r="F105" s="12"/>
      <c r="G105" s="12"/>
      <c r="H105" s="12"/>
      <c r="I105" s="12"/>
      <c r="J105" s="12"/>
      <c r="K105" s="12"/>
      <c r="L105" s="12"/>
      <c r="M105" s="12"/>
      <c r="N105" s="12"/>
      <c r="O105" s="12"/>
      <c r="P105" s="12"/>
      <c r="Q105" s="12"/>
      <c r="R105" s="12"/>
      <c r="S105" s="12"/>
      <c r="T105" s="12"/>
      <c r="U105" s="12"/>
      <c r="V105" s="12"/>
      <c r="W105" s="12"/>
      <c r="X105" s="12"/>
      <c r="Y105" s="12"/>
      <c r="Z105" s="12"/>
      <c r="AA105" s="12"/>
      <c r="AB105" s="12"/>
      <c r="AC105" s="12"/>
      <c r="AD105" s="12"/>
      <c r="AE105" s="12"/>
      <c r="AF105" s="12"/>
      <c r="AG105" s="12"/>
      <c r="AH105" s="14"/>
    </row>
    <row r="106" spans="1:34" ht="15.5" customHeight="1">
      <c r="A106" s="47"/>
      <c r="B106" s="12"/>
      <c r="C106" s="12"/>
      <c r="D106" s="12"/>
      <c r="E106" s="12"/>
      <c r="F106" s="12"/>
      <c r="G106" s="12"/>
      <c r="H106" s="12"/>
      <c r="I106" s="12"/>
      <c r="J106" s="12"/>
      <c r="K106" s="12"/>
      <c r="L106" s="12"/>
      <c r="M106" s="12"/>
      <c r="N106" s="12"/>
      <c r="O106" s="12"/>
      <c r="P106" s="12"/>
      <c r="Q106" s="12"/>
      <c r="R106" s="12"/>
      <c r="S106" s="12"/>
      <c r="T106" s="12"/>
      <c r="U106" s="12"/>
      <c r="V106" s="12"/>
      <c r="W106" s="12"/>
      <c r="X106" s="12"/>
      <c r="Y106" s="12"/>
      <c r="Z106" s="12"/>
      <c r="AA106" s="12"/>
      <c r="AB106" s="12"/>
      <c r="AC106" s="12"/>
      <c r="AD106" s="12"/>
      <c r="AE106" s="12"/>
      <c r="AF106" s="12"/>
      <c r="AG106" s="12"/>
      <c r="AH106" s="14"/>
    </row>
    <row r="107" spans="1:34" ht="15.5" customHeight="1">
      <c r="A107" s="47"/>
      <c r="B107" s="12"/>
      <c r="C107" s="12"/>
      <c r="D107" s="12"/>
      <c r="E107" s="12"/>
      <c r="F107" s="12"/>
      <c r="G107" s="12"/>
      <c r="H107" s="12"/>
      <c r="I107" s="12"/>
      <c r="J107" s="12"/>
      <c r="K107" s="12"/>
      <c r="L107" s="12"/>
      <c r="M107" s="12"/>
      <c r="N107" s="12"/>
      <c r="O107" s="12"/>
      <c r="P107" s="12"/>
      <c r="Q107" s="12"/>
      <c r="R107" s="12"/>
      <c r="S107" s="12"/>
      <c r="T107" s="12"/>
      <c r="U107" s="12"/>
      <c r="V107" s="12"/>
      <c r="W107" s="12"/>
      <c r="X107" s="12"/>
      <c r="Y107" s="12"/>
      <c r="Z107" s="12"/>
      <c r="AA107" s="12"/>
      <c r="AB107" s="12"/>
      <c r="AC107" s="12"/>
      <c r="AD107" s="12"/>
      <c r="AE107" s="12"/>
      <c r="AF107" s="12"/>
      <c r="AG107" s="12"/>
      <c r="AH107" s="14"/>
    </row>
    <row r="108" spans="1:34" ht="15.5" customHeight="1">
      <c r="A108" s="47"/>
      <c r="B108" s="12"/>
      <c r="C108" s="12"/>
      <c r="D108" s="12"/>
      <c r="E108" s="12"/>
      <c r="F108" s="12"/>
      <c r="G108" s="12"/>
      <c r="H108" s="12"/>
      <c r="I108" s="12"/>
      <c r="J108" s="12"/>
      <c r="K108" s="12"/>
      <c r="L108" s="12"/>
      <c r="M108" s="12"/>
      <c r="N108" s="12"/>
      <c r="O108" s="12"/>
      <c r="P108" s="12"/>
      <c r="Q108" s="12"/>
      <c r="R108" s="12"/>
      <c r="S108" s="12"/>
      <c r="T108" s="12"/>
      <c r="U108" s="12"/>
      <c r="V108" s="12"/>
      <c r="W108" s="12"/>
      <c r="X108" s="12"/>
      <c r="Y108" s="12"/>
      <c r="Z108" s="12"/>
      <c r="AA108" s="12"/>
      <c r="AB108" s="12"/>
      <c r="AC108" s="12"/>
      <c r="AD108" s="12"/>
      <c r="AE108" s="12"/>
      <c r="AF108" s="12"/>
      <c r="AG108" s="12"/>
      <c r="AH108" s="14"/>
    </row>
    <row r="109" spans="1:34" ht="15.5" customHeight="1">
      <c r="A109" s="47"/>
      <c r="B109" s="12"/>
      <c r="C109" s="12"/>
      <c r="D109" s="12"/>
      <c r="E109" s="12"/>
      <c r="F109" s="12"/>
      <c r="G109" s="12"/>
      <c r="H109" s="12"/>
      <c r="I109" s="12"/>
      <c r="J109" s="12"/>
      <c r="K109" s="12"/>
      <c r="L109" s="12"/>
      <c r="M109" s="12"/>
      <c r="N109" s="12"/>
      <c r="O109" s="12"/>
      <c r="P109" s="12"/>
      <c r="Q109" s="12"/>
      <c r="R109" s="12"/>
      <c r="S109" s="12"/>
      <c r="T109" s="12"/>
      <c r="U109" s="12"/>
      <c r="V109" s="12"/>
      <c r="W109" s="12"/>
      <c r="X109" s="12"/>
      <c r="Y109" s="12"/>
      <c r="Z109" s="12"/>
      <c r="AA109" s="12"/>
      <c r="AB109" s="12"/>
      <c r="AC109" s="12"/>
      <c r="AD109" s="12"/>
      <c r="AE109" s="12"/>
      <c r="AF109" s="12"/>
      <c r="AG109" s="12"/>
      <c r="AH109" s="14"/>
    </row>
    <row r="110" spans="1:34" ht="15.5" customHeight="1">
      <c r="A110" s="57"/>
      <c r="B110" s="58"/>
      <c r="C110" s="58"/>
      <c r="D110" s="58"/>
      <c r="E110" s="58"/>
      <c r="F110" s="58"/>
      <c r="G110" s="58"/>
      <c r="H110" s="58"/>
      <c r="I110" s="58"/>
      <c r="J110" s="58"/>
      <c r="K110" s="58"/>
      <c r="L110" s="58"/>
      <c r="M110" s="58"/>
      <c r="N110" s="58"/>
      <c r="O110" s="58"/>
      <c r="P110" s="58"/>
      <c r="Q110" s="58"/>
      <c r="R110" s="58"/>
      <c r="S110" s="58"/>
      <c r="T110" s="58"/>
      <c r="U110" s="58"/>
      <c r="V110" s="58"/>
      <c r="W110" s="58"/>
      <c r="X110" s="58"/>
      <c r="Y110" s="58"/>
      <c r="Z110" s="58"/>
      <c r="AA110" s="58"/>
      <c r="AB110" s="58"/>
      <c r="AC110" s="58"/>
      <c r="AD110" s="58"/>
      <c r="AE110" s="58"/>
      <c r="AF110" s="58"/>
      <c r="AG110" s="58"/>
      <c r="AH110" s="59"/>
    </row>
  </sheetData>
  <mergeCells count="85">
    <mergeCell ref="U14:W14"/>
    <mergeCell ref="U15:V15"/>
    <mergeCell ref="W16:W18"/>
    <mergeCell ref="U16:V18"/>
    <mergeCell ref="F15:G15"/>
    <mergeCell ref="F16:G18"/>
    <mergeCell ref="K15:L15"/>
    <mergeCell ref="K16:L18"/>
    <mergeCell ref="P15:Q15"/>
    <mergeCell ref="P16:Q18"/>
    <mergeCell ref="Q36:R36"/>
    <mergeCell ref="Q33:R33"/>
    <mergeCell ref="Q34:R34"/>
    <mergeCell ref="Q29:R29"/>
    <mergeCell ref="Q30:R30"/>
    <mergeCell ref="K23:M24"/>
    <mergeCell ref="K28:M29"/>
    <mergeCell ref="F22:H22"/>
    <mergeCell ref="F44:H45"/>
    <mergeCell ref="F35:F36"/>
    <mergeCell ref="G35:H36"/>
    <mergeCell ref="G33:H34"/>
    <mergeCell ref="F29:F30"/>
    <mergeCell ref="G29:H30"/>
    <mergeCell ref="F31:F32"/>
    <mergeCell ref="G31:H32"/>
    <mergeCell ref="F33:F34"/>
    <mergeCell ref="F25:F26"/>
    <mergeCell ref="G25:H26"/>
    <mergeCell ref="Q25:R25"/>
    <mergeCell ref="Q26:R26"/>
    <mergeCell ref="F27:F28"/>
    <mergeCell ref="G27:H28"/>
    <mergeCell ref="Q27:R27"/>
    <mergeCell ref="Q28:R28"/>
    <mergeCell ref="F54:G54"/>
    <mergeCell ref="H54:L54"/>
    <mergeCell ref="M54:R54"/>
    <mergeCell ref="F55:G55"/>
    <mergeCell ref="H55:L55"/>
    <mergeCell ref="M55:R55"/>
    <mergeCell ref="F52:G52"/>
    <mergeCell ref="H52:L52"/>
    <mergeCell ref="M52:R52"/>
    <mergeCell ref="F53:G53"/>
    <mergeCell ref="H53:L53"/>
    <mergeCell ref="M53:R53"/>
    <mergeCell ref="F50:G50"/>
    <mergeCell ref="H50:L50"/>
    <mergeCell ref="M50:R50"/>
    <mergeCell ref="F51:G51"/>
    <mergeCell ref="H51:L51"/>
    <mergeCell ref="M51:R51"/>
    <mergeCell ref="F49:G49"/>
    <mergeCell ref="H49:L49"/>
    <mergeCell ref="M49:R49"/>
    <mergeCell ref="Q23:R23"/>
    <mergeCell ref="Q24:R24"/>
    <mergeCell ref="K33:M34"/>
    <mergeCell ref="F23:F24"/>
    <mergeCell ref="G23:H24"/>
    <mergeCell ref="F40:H41"/>
    <mergeCell ref="F42:H43"/>
    <mergeCell ref="K40:R45"/>
    <mergeCell ref="K25:M26"/>
    <mergeCell ref="K30:M31"/>
    <mergeCell ref="K35:M36"/>
    <mergeCell ref="K39:R39"/>
    <mergeCell ref="Q35:R35"/>
    <mergeCell ref="F7:R11"/>
    <mergeCell ref="F3:R6"/>
    <mergeCell ref="F1:R1"/>
    <mergeCell ref="H48:L48"/>
    <mergeCell ref="N48:R48"/>
    <mergeCell ref="F12:R12"/>
    <mergeCell ref="K14:M14"/>
    <mergeCell ref="P14:R14"/>
    <mergeCell ref="F14:H14"/>
    <mergeCell ref="M16:M18"/>
    <mergeCell ref="R16:R18"/>
    <mergeCell ref="H16:H18"/>
    <mergeCell ref="P22:R22"/>
    <mergeCell ref="Q31:R31"/>
    <mergeCell ref="F39:H39"/>
    <mergeCell ref="Q32:R32"/>
  </mergeCells>
  <hyperlinks>
    <hyperlink ref="F40" r:id="rId1"/>
  </hyperlinks>
  <pageMargins left="0.7" right="0.7" top="0.75" bottom="0.75" header="0.3" footer="0.3"/>
  <headerFooter>
    <oddFooter>&amp;C&amp;"Helvetica Neue,Regular"&amp;12&amp;K000000&amp;P</oddFooter>
  </headerFooter>
  <drawing r:id="rId2"/>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U212"/>
  <sheetViews>
    <sheetView showGridLines="0" topLeftCell="D219" workbookViewId="0">
      <selection activeCell="H148" sqref="H148"/>
    </sheetView>
  </sheetViews>
  <sheetFormatPr baseColWidth="10" defaultColWidth="8.83203125" defaultRowHeight="15.5" customHeight="1" x14ac:dyDescent="0"/>
  <cols>
    <col min="1" max="1" width="2.6640625" style="60" customWidth="1"/>
    <col min="2" max="2" width="15.1640625" style="60" customWidth="1"/>
    <col min="3" max="3" width="48.5" style="60" customWidth="1"/>
    <col min="4" max="4" width="55.1640625" style="60" customWidth="1"/>
    <col min="5" max="5" width="44.1640625" style="60" customWidth="1"/>
    <col min="6" max="6" width="16.1640625" style="60" customWidth="1"/>
    <col min="7" max="7" width="19.1640625" style="60" customWidth="1"/>
    <col min="8" max="22" width="15.6640625" style="60" customWidth="1"/>
    <col min="23" max="23" width="38.33203125" style="60" customWidth="1"/>
    <col min="24" max="24" width="15.6640625" style="60" customWidth="1"/>
    <col min="25" max="25" width="2.6640625" style="60" customWidth="1"/>
    <col min="26" max="27" width="23" style="60" customWidth="1"/>
    <col min="28" max="28" width="23.33203125" style="60" customWidth="1"/>
    <col min="29" max="29" width="2.6640625" style="60" customWidth="1"/>
    <col min="30" max="30" width="23.1640625" style="60" customWidth="1"/>
    <col min="31" max="32" width="23.33203125" style="60" customWidth="1"/>
    <col min="33" max="33" width="2.6640625" style="60" customWidth="1"/>
    <col min="34" max="34" width="15.6640625" style="60" customWidth="1"/>
    <col min="35" max="37" width="16.5" style="60" customWidth="1"/>
    <col min="38" max="49" width="15.6640625" style="60" customWidth="1"/>
    <col min="50" max="50" width="2.6640625" style="60" customWidth="1"/>
    <col min="51" max="51" width="14.6640625" style="60" customWidth="1"/>
    <col min="52" max="52" width="13.6640625" style="60" customWidth="1"/>
    <col min="53" max="53" width="15.6640625" style="60" customWidth="1"/>
    <col min="54" max="55" width="16.5" style="60" customWidth="1"/>
    <col min="56" max="56" width="20.1640625" style="60" customWidth="1"/>
    <col min="57" max="57" width="18" style="60" customWidth="1"/>
    <col min="58" max="58" width="16.5" style="60" customWidth="1"/>
    <col min="59" max="59" width="15.6640625" style="60" customWidth="1"/>
    <col min="60" max="60" width="16.5" style="60" customWidth="1"/>
    <col min="61" max="64" width="15.6640625" style="60" customWidth="1"/>
    <col min="65" max="65" width="2.6640625" style="60" customWidth="1"/>
    <col min="66" max="66" width="22.5" style="60" customWidth="1"/>
    <col min="67" max="67" width="22.33203125" style="60" customWidth="1"/>
    <col min="68" max="72" width="22.6640625" style="60" customWidth="1"/>
    <col min="73" max="73" width="2.6640625" style="60" customWidth="1"/>
    <col min="74" max="74" width="8.83203125" style="60" customWidth="1"/>
    <col min="75" max="16384" width="8.83203125" style="60"/>
  </cols>
  <sheetData>
    <row r="1" spans="1:73" ht="14.25" customHeight="1">
      <c r="A1" s="61"/>
      <c r="B1" s="62"/>
      <c r="C1" s="63"/>
      <c r="D1" s="63"/>
      <c r="E1" s="64"/>
      <c r="F1" s="65"/>
      <c r="G1" s="66"/>
      <c r="H1" s="66"/>
      <c r="I1" s="66"/>
      <c r="J1" s="66"/>
      <c r="K1" s="66"/>
      <c r="L1" s="66"/>
      <c r="M1" s="66"/>
      <c r="N1" s="66"/>
      <c r="O1" s="66"/>
      <c r="P1" s="66"/>
      <c r="Q1" s="66"/>
      <c r="R1" s="66"/>
      <c r="S1" s="66"/>
      <c r="T1" s="66"/>
      <c r="U1" s="66"/>
      <c r="V1" s="66"/>
      <c r="W1" s="66"/>
      <c r="X1" s="67"/>
      <c r="Y1" s="68"/>
      <c r="Z1" s="69"/>
      <c r="AA1" s="66"/>
      <c r="AB1" s="66"/>
      <c r="AC1" s="66"/>
      <c r="AD1" s="66"/>
      <c r="AE1" s="66"/>
      <c r="AF1" s="66"/>
      <c r="AG1" s="70"/>
      <c r="AH1" s="66"/>
      <c r="AI1" s="66"/>
      <c r="AJ1" s="66"/>
      <c r="AK1" s="66"/>
      <c r="AL1" s="66"/>
      <c r="AM1" s="66"/>
      <c r="AN1" s="66"/>
      <c r="AO1" s="66"/>
      <c r="AP1" s="66"/>
      <c r="AQ1" s="66"/>
      <c r="AR1" s="66"/>
      <c r="AS1" s="66"/>
      <c r="AT1" s="66"/>
      <c r="AU1" s="66"/>
      <c r="AV1" s="66"/>
      <c r="AW1" s="66"/>
      <c r="AX1" s="66"/>
      <c r="AY1" s="66"/>
      <c r="AZ1" s="66"/>
      <c r="BA1" s="66"/>
      <c r="BB1" s="66"/>
      <c r="BC1" s="66"/>
      <c r="BD1" s="66"/>
      <c r="BE1" s="66"/>
      <c r="BF1" s="66"/>
      <c r="BG1" s="66"/>
      <c r="BH1" s="66"/>
      <c r="BI1" s="66"/>
      <c r="BJ1" s="66"/>
      <c r="BK1" s="66"/>
      <c r="BL1" s="66"/>
      <c r="BM1" s="66"/>
      <c r="BN1" s="66"/>
      <c r="BO1" s="66"/>
      <c r="BP1" s="66"/>
      <c r="BQ1" s="66"/>
      <c r="BR1" s="66"/>
      <c r="BS1" s="66"/>
      <c r="BT1" s="67"/>
      <c r="BU1" s="71"/>
    </row>
    <row r="2" spans="1:73" ht="18.75" customHeight="1">
      <c r="A2" s="71"/>
      <c r="B2" s="760"/>
      <c r="C2" s="761"/>
      <c r="D2" s="761"/>
      <c r="E2" s="72"/>
      <c r="F2" s="73"/>
      <c r="G2" s="73"/>
      <c r="H2" s="73"/>
      <c r="I2" s="73"/>
      <c r="J2" s="73"/>
      <c r="K2" s="73"/>
      <c r="L2" s="73"/>
      <c r="M2" s="73"/>
      <c r="N2" s="73"/>
      <c r="O2" s="73"/>
      <c r="P2" s="73"/>
      <c r="Q2" s="73"/>
      <c r="R2" s="73"/>
      <c r="S2" s="73"/>
      <c r="T2" s="73"/>
      <c r="U2" s="73"/>
      <c r="V2" s="73"/>
      <c r="W2" s="73"/>
      <c r="X2" s="74"/>
      <c r="Y2" s="68"/>
      <c r="Z2" s="75"/>
      <c r="AA2" s="73"/>
      <c r="AB2" s="73"/>
      <c r="AC2" s="73"/>
      <c r="AD2" s="73"/>
      <c r="AE2" s="73"/>
      <c r="AF2" s="76"/>
      <c r="AG2" s="77"/>
      <c r="AH2" s="78"/>
      <c r="AI2" s="73"/>
      <c r="AJ2" s="73"/>
      <c r="AK2" s="73"/>
      <c r="AL2" s="73"/>
      <c r="AM2" s="73"/>
      <c r="AN2" s="73"/>
      <c r="AO2" s="73"/>
      <c r="AP2" s="73"/>
      <c r="AQ2" s="73"/>
      <c r="AR2" s="73"/>
      <c r="AS2" s="73"/>
      <c r="AT2" s="73"/>
      <c r="AU2" s="73"/>
      <c r="AV2" s="73"/>
      <c r="AW2" s="74"/>
      <c r="AX2" s="79"/>
      <c r="AY2" s="75"/>
      <c r="AZ2" s="73"/>
      <c r="BA2" s="73"/>
      <c r="BB2" s="73"/>
      <c r="BC2" s="73"/>
      <c r="BD2" s="73"/>
      <c r="BE2" s="73"/>
      <c r="BF2" s="73"/>
      <c r="BG2" s="73"/>
      <c r="BH2" s="73"/>
      <c r="BI2" s="73"/>
      <c r="BJ2" s="73"/>
      <c r="BK2" s="73"/>
      <c r="BL2" s="74"/>
      <c r="BM2" s="79"/>
      <c r="BN2" s="75"/>
      <c r="BO2" s="73"/>
      <c r="BP2" s="73"/>
      <c r="BQ2" s="73"/>
      <c r="BR2" s="73"/>
      <c r="BS2" s="73"/>
      <c r="BT2" s="74"/>
      <c r="BU2" s="80"/>
    </row>
    <row r="3" spans="1:73" ht="56.25" customHeight="1">
      <c r="A3" s="81"/>
      <c r="B3" s="762"/>
      <c r="C3" s="763"/>
      <c r="D3" s="763"/>
      <c r="E3" s="82"/>
      <c r="F3" s="766"/>
      <c r="G3" s="766"/>
      <c r="H3" s="767"/>
      <c r="I3" s="766"/>
      <c r="J3" s="766"/>
      <c r="K3" s="766"/>
      <c r="L3" s="766"/>
      <c r="M3" s="84"/>
      <c r="N3" s="85"/>
      <c r="O3" s="83"/>
      <c r="P3" s="83"/>
      <c r="Q3" s="83"/>
      <c r="R3" s="83"/>
      <c r="S3" s="83"/>
      <c r="T3" s="83"/>
      <c r="U3" s="83"/>
      <c r="V3" s="83"/>
      <c r="W3" s="86"/>
      <c r="X3" s="87"/>
      <c r="Y3" s="68"/>
      <c r="Z3" s="88"/>
      <c r="AA3" s="89"/>
      <c r="AB3" s="89"/>
      <c r="AC3" s="89"/>
      <c r="AD3" s="89"/>
      <c r="AE3" s="89"/>
      <c r="AF3" s="89"/>
      <c r="AG3" s="90"/>
      <c r="AH3" s="91"/>
      <c r="AI3" s="91"/>
      <c r="AJ3" s="91"/>
      <c r="AK3" s="91"/>
      <c r="AL3" s="91"/>
      <c r="AM3" s="91"/>
      <c r="AN3" s="91"/>
      <c r="AO3" s="91"/>
      <c r="AP3" s="91"/>
      <c r="AQ3" s="91"/>
      <c r="AR3" s="91"/>
      <c r="AS3" s="91"/>
      <c r="AT3" s="91"/>
      <c r="AU3" s="91"/>
      <c r="AV3" s="91"/>
      <c r="AW3" s="92"/>
      <c r="AX3" s="93"/>
      <c r="AY3" s="94"/>
      <c r="AZ3" s="91"/>
      <c r="BA3" s="91"/>
      <c r="BB3" s="91"/>
      <c r="BC3" s="91"/>
      <c r="BD3" s="91"/>
      <c r="BE3" s="91"/>
      <c r="BF3" s="91"/>
      <c r="BG3" s="91"/>
      <c r="BH3" s="91"/>
      <c r="BI3" s="91"/>
      <c r="BJ3" s="91"/>
      <c r="BK3" s="91"/>
      <c r="BL3" s="92"/>
      <c r="BM3" s="93"/>
      <c r="BN3" s="94"/>
      <c r="BO3" s="91"/>
      <c r="BP3" s="91"/>
      <c r="BQ3" s="91"/>
      <c r="BR3" s="91"/>
      <c r="BS3" s="91"/>
      <c r="BT3" s="92"/>
      <c r="BU3" s="80"/>
    </row>
    <row r="4" spans="1:73" ht="51.75" customHeight="1">
      <c r="A4" s="81"/>
      <c r="B4" s="762"/>
      <c r="C4" s="763"/>
      <c r="D4" s="763"/>
      <c r="E4" s="82"/>
      <c r="F4" s="83"/>
      <c r="G4" s="83"/>
      <c r="H4" s="83"/>
      <c r="I4" s="83"/>
      <c r="J4" s="83"/>
      <c r="K4" s="83"/>
      <c r="L4" s="83"/>
      <c r="M4" s="84"/>
      <c r="N4" s="95" t="s">
        <v>59</v>
      </c>
      <c r="O4" s="83"/>
      <c r="P4" s="83"/>
      <c r="Q4" s="83"/>
      <c r="R4" s="83"/>
      <c r="S4" s="83"/>
      <c r="T4" s="83"/>
      <c r="U4" s="83"/>
      <c r="V4" s="83"/>
      <c r="W4" s="86"/>
      <c r="X4" s="87"/>
      <c r="Y4" s="68"/>
      <c r="Z4" s="96"/>
      <c r="AA4" s="97"/>
      <c r="AB4" s="97"/>
      <c r="AC4" s="97"/>
      <c r="AD4" s="97"/>
      <c r="AE4" s="97"/>
      <c r="AF4" s="97"/>
      <c r="AG4" s="98"/>
      <c r="AH4" s="99"/>
      <c r="AI4" s="99"/>
      <c r="AJ4" s="99"/>
      <c r="AK4" s="99"/>
      <c r="AL4" s="99"/>
      <c r="AM4" s="99"/>
      <c r="AN4" s="99"/>
      <c r="AO4" s="99"/>
      <c r="AP4" s="99"/>
      <c r="AQ4" s="99"/>
      <c r="AR4" s="99"/>
      <c r="AS4" s="99"/>
      <c r="AT4" s="99"/>
      <c r="AU4" s="99"/>
      <c r="AV4" s="99"/>
      <c r="AW4" s="100"/>
      <c r="AX4" s="101"/>
      <c r="AY4" s="102"/>
      <c r="AZ4" s="99"/>
      <c r="BA4" s="99"/>
      <c r="BB4" s="99"/>
      <c r="BC4" s="99"/>
      <c r="BD4" s="99"/>
      <c r="BE4" s="99"/>
      <c r="BF4" s="99"/>
      <c r="BG4" s="99"/>
      <c r="BH4" s="99"/>
      <c r="BI4" s="99"/>
      <c r="BJ4" s="99"/>
      <c r="BK4" s="99"/>
      <c r="BL4" s="100"/>
      <c r="BM4" s="101"/>
      <c r="BN4" s="102"/>
      <c r="BO4" s="99"/>
      <c r="BP4" s="99"/>
      <c r="BQ4" s="99"/>
      <c r="BR4" s="99"/>
      <c r="BS4" s="99"/>
      <c r="BT4" s="100"/>
      <c r="BU4" s="80"/>
    </row>
    <row r="5" spans="1:73" ht="56.25" customHeight="1">
      <c r="A5" s="81"/>
      <c r="B5" s="762"/>
      <c r="C5" s="763"/>
      <c r="D5" s="763"/>
      <c r="E5" s="82"/>
      <c r="F5" s="83"/>
      <c r="G5" s="83"/>
      <c r="H5" s="83"/>
      <c r="I5" s="83"/>
      <c r="J5" s="83"/>
      <c r="K5" s="83"/>
      <c r="L5" s="83"/>
      <c r="M5" s="84"/>
      <c r="N5" s="95" t="s">
        <v>60</v>
      </c>
      <c r="O5" s="83"/>
      <c r="P5" s="83"/>
      <c r="Q5" s="83"/>
      <c r="R5" s="83"/>
      <c r="S5" s="83"/>
      <c r="T5" s="83"/>
      <c r="U5" s="83"/>
      <c r="V5" s="83"/>
      <c r="W5" s="83"/>
      <c r="X5" s="87"/>
      <c r="Y5" s="68"/>
      <c r="Z5" s="96"/>
      <c r="AA5" s="97"/>
      <c r="AB5" s="97"/>
      <c r="AC5" s="97"/>
      <c r="AD5" s="97"/>
      <c r="AE5" s="97"/>
      <c r="AF5" s="97"/>
      <c r="AG5" s="98"/>
      <c r="AH5" s="99"/>
      <c r="AI5" s="99"/>
      <c r="AJ5" s="99"/>
      <c r="AK5" s="99"/>
      <c r="AL5" s="99"/>
      <c r="AM5" s="99"/>
      <c r="AN5" s="99"/>
      <c r="AO5" s="99"/>
      <c r="AP5" s="99"/>
      <c r="AQ5" s="99"/>
      <c r="AR5" s="99"/>
      <c r="AS5" s="99"/>
      <c r="AT5" s="99"/>
      <c r="AU5" s="99"/>
      <c r="AV5" s="99"/>
      <c r="AW5" s="100"/>
      <c r="AX5" s="101"/>
      <c r="AY5" s="102"/>
      <c r="AZ5" s="99"/>
      <c r="BA5" s="99"/>
      <c r="BB5" s="99"/>
      <c r="BC5" s="99"/>
      <c r="BD5" s="99"/>
      <c r="BE5" s="99"/>
      <c r="BF5" s="99"/>
      <c r="BG5" s="99"/>
      <c r="BH5" s="99"/>
      <c r="BI5" s="99"/>
      <c r="BJ5" s="99"/>
      <c r="BK5" s="99"/>
      <c r="BL5" s="100"/>
      <c r="BM5" s="101"/>
      <c r="BN5" s="102"/>
      <c r="BO5" s="99"/>
      <c r="BP5" s="99"/>
      <c r="BQ5" s="99"/>
      <c r="BR5" s="99"/>
      <c r="BS5" s="99"/>
      <c r="BT5" s="100"/>
      <c r="BU5" s="80"/>
    </row>
    <row r="6" spans="1:73" ht="96.75" customHeight="1">
      <c r="A6" s="81"/>
      <c r="B6" s="764"/>
      <c r="C6" s="765"/>
      <c r="D6" s="765"/>
      <c r="E6" s="103"/>
      <c r="F6" s="83"/>
      <c r="G6" s="104"/>
      <c r="H6" s="83"/>
      <c r="I6" s="83"/>
      <c r="J6" s="83"/>
      <c r="K6" s="83"/>
      <c r="L6" s="83"/>
      <c r="M6" s="84"/>
      <c r="N6" s="83"/>
      <c r="O6" s="83"/>
      <c r="P6" s="83"/>
      <c r="Q6" s="83"/>
      <c r="R6" s="83"/>
      <c r="S6" s="83"/>
      <c r="T6" s="83"/>
      <c r="U6" s="83"/>
      <c r="V6" s="83"/>
      <c r="W6" s="83"/>
      <c r="X6" s="87"/>
      <c r="Y6" s="68"/>
      <c r="Z6" s="96"/>
      <c r="AA6" s="97"/>
      <c r="AB6" s="97"/>
      <c r="AC6" s="97"/>
      <c r="AD6" s="97"/>
      <c r="AE6" s="97"/>
      <c r="AF6" s="97"/>
      <c r="AG6" s="98"/>
      <c r="AH6" s="99"/>
      <c r="AI6" s="99"/>
      <c r="AJ6" s="99"/>
      <c r="AK6" s="99"/>
      <c r="AL6" s="99"/>
      <c r="AM6" s="99"/>
      <c r="AN6" s="99"/>
      <c r="AO6" s="99"/>
      <c r="AP6" s="99"/>
      <c r="AQ6" s="99"/>
      <c r="AR6" s="99"/>
      <c r="AS6" s="99"/>
      <c r="AT6" s="99"/>
      <c r="AU6" s="99"/>
      <c r="AV6" s="99"/>
      <c r="AW6" s="100"/>
      <c r="AX6" s="101"/>
      <c r="AY6" s="102"/>
      <c r="AZ6" s="99"/>
      <c r="BA6" s="99"/>
      <c r="BB6" s="99"/>
      <c r="BC6" s="99"/>
      <c r="BD6" s="99"/>
      <c r="BE6" s="99"/>
      <c r="BF6" s="99"/>
      <c r="BG6" s="99"/>
      <c r="BH6" s="99"/>
      <c r="BI6" s="99"/>
      <c r="BJ6" s="99"/>
      <c r="BK6" s="99"/>
      <c r="BL6" s="100"/>
      <c r="BM6" s="101"/>
      <c r="BN6" s="102"/>
      <c r="BO6" s="99"/>
      <c r="BP6" s="99"/>
      <c r="BQ6" s="99"/>
      <c r="BR6" s="99"/>
      <c r="BS6" s="99"/>
      <c r="BT6" s="100"/>
      <c r="BU6" s="80"/>
    </row>
    <row r="7" spans="1:73" ht="46.5" customHeight="1">
      <c r="A7" s="105"/>
      <c r="B7" s="106"/>
      <c r="C7" s="107"/>
      <c r="D7" s="108"/>
      <c r="E7" s="109"/>
      <c r="F7" s="110"/>
      <c r="G7" s="111"/>
      <c r="H7" s="112"/>
      <c r="I7" s="110"/>
      <c r="J7" s="110"/>
      <c r="K7" s="110"/>
      <c r="L7" s="110"/>
      <c r="M7" s="110"/>
      <c r="N7" s="110"/>
      <c r="O7" s="110"/>
      <c r="P7" s="110"/>
      <c r="Q7" s="110"/>
      <c r="R7" s="110"/>
      <c r="S7" s="110"/>
      <c r="T7" s="110"/>
      <c r="U7" s="110"/>
      <c r="V7" s="110"/>
      <c r="W7" s="110"/>
      <c r="X7" s="113"/>
      <c r="Y7" s="68"/>
      <c r="Z7" s="114"/>
      <c r="AA7" s="115"/>
      <c r="AB7" s="116"/>
      <c r="AC7" s="116"/>
      <c r="AD7" s="116"/>
      <c r="AE7" s="116"/>
      <c r="AF7" s="116"/>
      <c r="AG7" s="117"/>
      <c r="AH7" s="118"/>
      <c r="AI7" s="118"/>
      <c r="AJ7" s="118"/>
      <c r="AK7" s="118"/>
      <c r="AL7" s="118"/>
      <c r="AM7" s="118"/>
      <c r="AN7" s="118"/>
      <c r="AO7" s="118"/>
      <c r="AP7" s="118"/>
      <c r="AQ7" s="118"/>
      <c r="AR7" s="118"/>
      <c r="AS7" s="118"/>
      <c r="AT7" s="118"/>
      <c r="AU7" s="118"/>
      <c r="AV7" s="118"/>
      <c r="AW7" s="119"/>
      <c r="AX7" s="101"/>
      <c r="AY7" s="120"/>
      <c r="AZ7" s="118"/>
      <c r="BA7" s="118"/>
      <c r="BB7" s="118"/>
      <c r="BC7" s="118"/>
      <c r="BD7" s="118"/>
      <c r="BE7" s="118"/>
      <c r="BF7" s="118"/>
      <c r="BG7" s="118"/>
      <c r="BH7" s="118"/>
      <c r="BI7" s="118"/>
      <c r="BJ7" s="118"/>
      <c r="BK7" s="118"/>
      <c r="BL7" s="119"/>
      <c r="BM7" s="101"/>
      <c r="BN7" s="120"/>
      <c r="BO7" s="118"/>
      <c r="BP7" s="118"/>
      <c r="BQ7" s="118"/>
      <c r="BR7" s="118"/>
      <c r="BS7" s="118"/>
      <c r="BT7" s="119"/>
      <c r="BU7" s="80"/>
    </row>
    <row r="8" spans="1:73" ht="12" customHeight="1">
      <c r="A8" s="61"/>
      <c r="B8" s="121"/>
      <c r="C8" s="122"/>
      <c r="D8" s="123"/>
      <c r="E8" s="123"/>
      <c r="F8" s="124"/>
      <c r="G8" s="125"/>
      <c r="H8" s="126"/>
      <c r="I8" s="124"/>
      <c r="J8" s="124"/>
      <c r="K8" s="124"/>
      <c r="L8" s="124"/>
      <c r="M8" s="124"/>
      <c r="N8" s="124"/>
      <c r="O8" s="124"/>
      <c r="P8" s="124"/>
      <c r="Q8" s="124"/>
      <c r="R8" s="124"/>
      <c r="S8" s="124"/>
      <c r="T8" s="124"/>
      <c r="U8" s="124"/>
      <c r="V8" s="124"/>
      <c r="W8" s="124"/>
      <c r="X8" s="127"/>
      <c r="Y8" s="128"/>
      <c r="Z8" s="128"/>
      <c r="AA8" s="128"/>
      <c r="AB8" s="128"/>
      <c r="AC8" s="128"/>
      <c r="AD8" s="128"/>
      <c r="AE8" s="128"/>
      <c r="AF8" s="128"/>
      <c r="AG8" s="128"/>
      <c r="AH8" s="128"/>
      <c r="AI8" s="128"/>
      <c r="AJ8" s="128"/>
      <c r="AK8" s="128"/>
      <c r="AL8" s="128"/>
      <c r="AM8" s="128"/>
      <c r="AN8" s="128"/>
      <c r="AO8" s="128"/>
      <c r="AP8" s="128"/>
      <c r="AQ8" s="128"/>
      <c r="AR8" s="128"/>
      <c r="AS8" s="128"/>
      <c r="AT8" s="128"/>
      <c r="AU8" s="128"/>
      <c r="AV8" s="128"/>
      <c r="AW8" s="128"/>
      <c r="AX8" s="101"/>
      <c r="AY8" s="128"/>
      <c r="AZ8" s="128"/>
      <c r="BA8" s="128"/>
      <c r="BB8" s="128"/>
      <c r="BC8" s="128"/>
      <c r="BD8" s="128"/>
      <c r="BE8" s="128"/>
      <c r="BF8" s="128"/>
      <c r="BG8" s="128"/>
      <c r="BH8" s="128"/>
      <c r="BI8" s="128"/>
      <c r="BJ8" s="128"/>
      <c r="BK8" s="128"/>
      <c r="BL8" s="128"/>
      <c r="BM8" s="101"/>
      <c r="BN8" s="128"/>
      <c r="BO8" s="128"/>
      <c r="BP8" s="128"/>
      <c r="BQ8" s="128"/>
      <c r="BR8" s="128"/>
      <c r="BS8" s="128"/>
      <c r="BT8" s="128"/>
      <c r="BU8" s="80"/>
    </row>
    <row r="9" spans="1:73" ht="46.5" customHeight="1">
      <c r="A9" s="71"/>
      <c r="B9" s="129" t="s">
        <v>61</v>
      </c>
      <c r="C9" s="130"/>
      <c r="D9" s="131" t="s">
        <v>62</v>
      </c>
      <c r="E9" s="132"/>
      <c r="F9" s="726" t="s">
        <v>63</v>
      </c>
      <c r="G9" s="727"/>
      <c r="H9" s="727"/>
      <c r="I9" s="727"/>
      <c r="J9" s="727"/>
      <c r="K9" s="727"/>
      <c r="L9" s="727"/>
      <c r="M9" s="727"/>
      <c r="N9" s="727"/>
      <c r="O9" s="727"/>
      <c r="P9" s="727"/>
      <c r="Q9" s="727"/>
      <c r="R9" s="727"/>
      <c r="S9" s="727"/>
      <c r="T9" s="727"/>
      <c r="U9" s="727"/>
      <c r="V9" s="727"/>
      <c r="W9" s="727"/>
      <c r="X9" s="728"/>
      <c r="Y9" s="68"/>
      <c r="Z9" s="134"/>
      <c r="AA9" s="135"/>
      <c r="AB9" s="135"/>
      <c r="AC9" s="135"/>
      <c r="AD9" s="135"/>
      <c r="AE9" s="135"/>
      <c r="AF9" s="135"/>
      <c r="AG9" s="136"/>
      <c r="AH9" s="137"/>
      <c r="AI9" s="137"/>
      <c r="AJ9" s="137"/>
      <c r="AK9" s="137"/>
      <c r="AL9" s="137"/>
      <c r="AM9" s="137"/>
      <c r="AN9" s="137"/>
      <c r="AO9" s="137"/>
      <c r="AP9" s="137"/>
      <c r="AQ9" s="137"/>
      <c r="AR9" s="137"/>
      <c r="AS9" s="137"/>
      <c r="AT9" s="137"/>
      <c r="AU9" s="137"/>
      <c r="AV9" s="137"/>
      <c r="AW9" s="138"/>
      <c r="AX9" s="101"/>
      <c r="AY9" s="139"/>
      <c r="AZ9" s="137"/>
      <c r="BA9" s="137"/>
      <c r="BB9" s="137"/>
      <c r="BC9" s="137"/>
      <c r="BD9" s="137"/>
      <c r="BE9" s="137"/>
      <c r="BF9" s="137"/>
      <c r="BG9" s="137"/>
      <c r="BH9" s="137"/>
      <c r="BI9" s="137"/>
      <c r="BJ9" s="137"/>
      <c r="BK9" s="137"/>
      <c r="BL9" s="138"/>
      <c r="BM9" s="101"/>
      <c r="BN9" s="139"/>
      <c r="BO9" s="137"/>
      <c r="BP9" s="137"/>
      <c r="BQ9" s="137"/>
      <c r="BR9" s="137"/>
      <c r="BS9" s="137"/>
      <c r="BT9" s="138"/>
      <c r="BU9" s="80"/>
    </row>
    <row r="10" spans="1:73" ht="13.5" customHeight="1">
      <c r="A10" s="81"/>
      <c r="B10" s="140"/>
      <c r="C10" s="62"/>
      <c r="D10" s="63"/>
      <c r="E10" s="63"/>
      <c r="F10" s="141"/>
      <c r="G10" s="141"/>
      <c r="H10" s="141"/>
      <c r="I10" s="141"/>
      <c r="J10" s="141"/>
      <c r="K10" s="141"/>
      <c r="L10" s="141"/>
      <c r="M10" s="141"/>
      <c r="N10" s="141"/>
      <c r="O10" s="141"/>
      <c r="P10" s="141"/>
      <c r="Q10" s="141"/>
      <c r="R10" s="141"/>
      <c r="S10" s="141"/>
      <c r="T10" s="141"/>
      <c r="U10" s="141"/>
      <c r="V10" s="141"/>
      <c r="W10" s="141"/>
      <c r="X10" s="142"/>
      <c r="Y10" s="140"/>
      <c r="Z10" s="140"/>
      <c r="AA10" s="140"/>
      <c r="AB10" s="140"/>
      <c r="AC10" s="143"/>
      <c r="AD10" s="140"/>
      <c r="AE10" s="140"/>
      <c r="AF10" s="140"/>
      <c r="AG10" s="140"/>
      <c r="AH10" s="140"/>
      <c r="AI10" s="140"/>
      <c r="AJ10" s="140"/>
      <c r="AK10" s="140"/>
      <c r="AL10" s="140"/>
      <c r="AM10" s="140"/>
      <c r="AN10" s="140"/>
      <c r="AO10" s="140"/>
      <c r="AP10" s="140"/>
      <c r="AQ10" s="140"/>
      <c r="AR10" s="140"/>
      <c r="AS10" s="140"/>
      <c r="AT10" s="140"/>
      <c r="AU10" s="140"/>
      <c r="AV10" s="140"/>
      <c r="AW10" s="140"/>
      <c r="AX10" s="140"/>
      <c r="AY10" s="140"/>
      <c r="AZ10" s="140"/>
      <c r="BA10" s="140"/>
      <c r="BB10" s="140"/>
      <c r="BC10" s="140"/>
      <c r="BD10" s="140"/>
      <c r="BE10" s="140"/>
      <c r="BF10" s="140"/>
      <c r="BG10" s="140"/>
      <c r="BH10" s="140"/>
      <c r="BI10" s="140"/>
      <c r="BJ10" s="140"/>
      <c r="BK10" s="140"/>
      <c r="BL10" s="140"/>
      <c r="BM10" s="140"/>
      <c r="BN10" s="140"/>
      <c r="BO10" s="140"/>
      <c r="BP10" s="140"/>
      <c r="BQ10" s="140"/>
      <c r="BR10" s="140"/>
      <c r="BS10" s="140"/>
      <c r="BT10" s="140"/>
      <c r="BU10" s="144"/>
    </row>
    <row r="11" spans="1:73" ht="208.5" customHeight="1">
      <c r="A11" s="81"/>
      <c r="B11" s="145"/>
      <c r="C11" s="146"/>
      <c r="D11" s="147"/>
      <c r="E11" s="148"/>
      <c r="F11" s="758"/>
      <c r="G11" s="758"/>
      <c r="H11" s="753"/>
      <c r="I11" s="758"/>
      <c r="J11" s="758"/>
      <c r="K11" s="758"/>
      <c r="L11" s="758"/>
      <c r="M11" s="758"/>
      <c r="N11" s="758"/>
      <c r="O11" s="758"/>
      <c r="P11" s="758"/>
      <c r="Q11" s="758"/>
      <c r="R11" s="758"/>
      <c r="S11" s="758"/>
      <c r="T11" s="758"/>
      <c r="U11" s="758"/>
      <c r="V11" s="758"/>
      <c r="W11" s="758"/>
      <c r="X11" s="758"/>
      <c r="Y11" s="150"/>
      <c r="Z11" s="742" t="s">
        <v>64</v>
      </c>
      <c r="AA11" s="742" t="s">
        <v>65</v>
      </c>
      <c r="AB11" s="742" t="s">
        <v>66</v>
      </c>
      <c r="AC11" s="152"/>
      <c r="AD11" s="742" t="s">
        <v>67</v>
      </c>
      <c r="AE11" s="742" t="s">
        <v>68</v>
      </c>
      <c r="AF11" s="742" t="s">
        <v>69</v>
      </c>
      <c r="AG11" s="153"/>
      <c r="AH11" s="759" t="s">
        <v>70</v>
      </c>
      <c r="AI11" s="730"/>
      <c r="AJ11" s="730"/>
      <c r="AK11" s="730"/>
      <c r="AL11" s="730"/>
      <c r="AM11" s="730"/>
      <c r="AN11" s="730"/>
      <c r="AO11" s="730"/>
      <c r="AP11" s="730"/>
      <c r="AQ11" s="730"/>
      <c r="AR11" s="730"/>
      <c r="AS11" s="730"/>
      <c r="AT11" s="730"/>
      <c r="AU11" s="730"/>
      <c r="AV11" s="730"/>
      <c r="AW11" s="731"/>
      <c r="AX11" s="101"/>
      <c r="AY11" s="155"/>
      <c r="AZ11" s="156"/>
      <c r="BA11" s="157" t="s">
        <v>71</v>
      </c>
      <c r="BB11" s="158"/>
      <c r="BC11" s="158"/>
      <c r="BD11" s="158"/>
      <c r="BE11" s="158"/>
      <c r="BF11" s="158"/>
      <c r="BG11" s="158"/>
      <c r="BH11" s="158"/>
      <c r="BI11" s="158"/>
      <c r="BJ11" s="158"/>
      <c r="BK11" s="158"/>
      <c r="BL11" s="159"/>
      <c r="BM11" s="101"/>
      <c r="BN11" s="759" t="s">
        <v>72</v>
      </c>
      <c r="BO11" s="730"/>
      <c r="BP11" s="730"/>
      <c r="BQ11" s="730"/>
      <c r="BR11" s="730"/>
      <c r="BS11" s="730"/>
      <c r="BT11" s="731"/>
      <c r="BU11" s="80"/>
    </row>
    <row r="12" spans="1:73" ht="57.75" customHeight="1">
      <c r="A12" s="81"/>
      <c r="B12" s="160"/>
      <c r="C12" s="161"/>
      <c r="D12" s="161" t="s">
        <v>73</v>
      </c>
      <c r="E12" s="162"/>
      <c r="F12" s="163"/>
      <c r="G12" s="164"/>
      <c r="H12" s="165"/>
      <c r="I12" s="166"/>
      <c r="J12" s="166"/>
      <c r="K12" s="166"/>
      <c r="L12" s="166"/>
      <c r="M12" s="167"/>
      <c r="N12" s="168" t="s">
        <v>74</v>
      </c>
      <c r="O12" s="169"/>
      <c r="P12" s="169"/>
      <c r="Q12" s="169"/>
      <c r="R12" s="169"/>
      <c r="S12" s="169"/>
      <c r="T12" s="169"/>
      <c r="U12" s="169"/>
      <c r="V12" s="169"/>
      <c r="W12" s="169"/>
      <c r="X12" s="170"/>
      <c r="Y12" s="68"/>
      <c r="Z12" s="742"/>
      <c r="AA12" s="742"/>
      <c r="AB12" s="742"/>
      <c r="AC12" s="152"/>
      <c r="AD12" s="743"/>
      <c r="AE12" s="743"/>
      <c r="AF12" s="743"/>
      <c r="AG12" s="153"/>
      <c r="AH12" s="732" t="s">
        <v>75</v>
      </c>
      <c r="AI12" s="732" t="s">
        <v>76</v>
      </c>
      <c r="AJ12" s="732" t="s">
        <v>77</v>
      </c>
      <c r="AK12" s="732" t="s">
        <v>78</v>
      </c>
      <c r="AL12" s="732" t="s">
        <v>79</v>
      </c>
      <c r="AM12" s="732" t="s">
        <v>80</v>
      </c>
      <c r="AN12" s="732" t="s">
        <v>81</v>
      </c>
      <c r="AO12" s="732" t="s">
        <v>82</v>
      </c>
      <c r="AP12" s="732" t="s">
        <v>83</v>
      </c>
      <c r="AQ12" s="732" t="s">
        <v>84</v>
      </c>
      <c r="AR12" s="732" t="s">
        <v>35</v>
      </c>
      <c r="AS12" s="732" t="s">
        <v>85</v>
      </c>
      <c r="AT12" s="732" t="s">
        <v>86</v>
      </c>
      <c r="AU12" s="732" t="s">
        <v>39</v>
      </c>
      <c r="AV12" s="732" t="s">
        <v>41</v>
      </c>
      <c r="AW12" s="732" t="s">
        <v>42</v>
      </c>
      <c r="AX12" s="101"/>
      <c r="AY12" s="735" t="s">
        <v>87</v>
      </c>
      <c r="AZ12" s="735" t="s">
        <v>88</v>
      </c>
      <c r="BA12" s="735" t="s">
        <v>87</v>
      </c>
      <c r="BB12" s="735" t="s">
        <v>88</v>
      </c>
      <c r="BC12" s="735" t="s">
        <v>87</v>
      </c>
      <c r="BD12" s="735" t="s">
        <v>88</v>
      </c>
      <c r="BE12" s="735" t="s">
        <v>87</v>
      </c>
      <c r="BF12" s="735" t="s">
        <v>88</v>
      </c>
      <c r="BG12" s="735" t="s">
        <v>87</v>
      </c>
      <c r="BH12" s="735" t="s">
        <v>88</v>
      </c>
      <c r="BI12" s="735" t="s">
        <v>87</v>
      </c>
      <c r="BJ12" s="735" t="s">
        <v>88</v>
      </c>
      <c r="BK12" s="735" t="s">
        <v>87</v>
      </c>
      <c r="BL12" s="735" t="s">
        <v>88</v>
      </c>
      <c r="BM12" s="101"/>
      <c r="BN12" s="739" t="s">
        <v>89</v>
      </c>
      <c r="BO12" s="739" t="s">
        <v>90</v>
      </c>
      <c r="BP12" s="739" t="s">
        <v>91</v>
      </c>
      <c r="BQ12" s="739" t="s">
        <v>92</v>
      </c>
      <c r="BR12" s="739" t="s">
        <v>93</v>
      </c>
      <c r="BS12" s="739" t="s">
        <v>94</v>
      </c>
      <c r="BT12" s="739" t="s">
        <v>95</v>
      </c>
      <c r="BU12" s="80"/>
    </row>
    <row r="13" spans="1:73" ht="27.75" customHeight="1">
      <c r="A13" s="81"/>
      <c r="B13" s="172"/>
      <c r="C13" s="173"/>
      <c r="D13" s="173"/>
      <c r="E13" s="174"/>
      <c r="F13" s="175"/>
      <c r="G13" s="176"/>
      <c r="H13" s="165"/>
      <c r="I13" s="166"/>
      <c r="J13" s="177" t="s">
        <v>96</v>
      </c>
      <c r="K13" s="178"/>
      <c r="L13" s="179"/>
      <c r="M13" s="169"/>
      <c r="N13" s="166"/>
      <c r="O13" s="169"/>
      <c r="P13" s="169"/>
      <c r="Q13" s="169"/>
      <c r="R13" s="169"/>
      <c r="S13" s="169"/>
      <c r="T13" s="169"/>
      <c r="U13" s="169"/>
      <c r="V13" s="169"/>
      <c r="W13" s="169"/>
      <c r="X13" s="170"/>
      <c r="Y13" s="68"/>
      <c r="Z13" s="742"/>
      <c r="AA13" s="742"/>
      <c r="AB13" s="742"/>
      <c r="AC13" s="152"/>
      <c r="AD13" s="743"/>
      <c r="AE13" s="743"/>
      <c r="AF13" s="743"/>
      <c r="AG13" s="153"/>
      <c r="AH13" s="733"/>
      <c r="AI13" s="733"/>
      <c r="AJ13" s="733"/>
      <c r="AK13" s="733"/>
      <c r="AL13" s="733"/>
      <c r="AM13" s="733"/>
      <c r="AN13" s="733"/>
      <c r="AO13" s="733"/>
      <c r="AP13" s="733"/>
      <c r="AQ13" s="733"/>
      <c r="AR13" s="733"/>
      <c r="AS13" s="733"/>
      <c r="AT13" s="733"/>
      <c r="AU13" s="733"/>
      <c r="AV13" s="733"/>
      <c r="AW13" s="733"/>
      <c r="AX13" s="101"/>
      <c r="AY13" s="736"/>
      <c r="AZ13" s="736"/>
      <c r="BA13" s="736"/>
      <c r="BB13" s="736"/>
      <c r="BC13" s="736"/>
      <c r="BD13" s="736"/>
      <c r="BE13" s="736"/>
      <c r="BF13" s="736"/>
      <c r="BG13" s="736"/>
      <c r="BH13" s="736"/>
      <c r="BI13" s="736"/>
      <c r="BJ13" s="736"/>
      <c r="BK13" s="736"/>
      <c r="BL13" s="736"/>
      <c r="BM13" s="101"/>
      <c r="BN13" s="740"/>
      <c r="BO13" s="740"/>
      <c r="BP13" s="740"/>
      <c r="BQ13" s="740"/>
      <c r="BR13" s="740"/>
      <c r="BS13" s="740"/>
      <c r="BT13" s="740"/>
      <c r="BU13" s="80"/>
    </row>
    <row r="14" spans="1:73" ht="73.5" customHeight="1">
      <c r="A14" s="81"/>
      <c r="B14" s="180"/>
      <c r="C14" s="181" t="s">
        <v>97</v>
      </c>
      <c r="D14" s="182"/>
      <c r="E14" s="183" t="s">
        <v>98</v>
      </c>
      <c r="F14" s="183" t="s">
        <v>99</v>
      </c>
      <c r="G14" s="183" t="s">
        <v>100</v>
      </c>
      <c r="H14" s="184" t="s">
        <v>101</v>
      </c>
      <c r="I14" s="185" t="s">
        <v>102</v>
      </c>
      <c r="J14" s="186" t="s">
        <v>103</v>
      </c>
      <c r="K14" s="187" t="s">
        <v>104</v>
      </c>
      <c r="L14" s="188" t="s">
        <v>105</v>
      </c>
      <c r="M14" s="189" t="s">
        <v>106</v>
      </c>
      <c r="N14" s="190" t="s">
        <v>107</v>
      </c>
      <c r="O14" s="191" t="s">
        <v>108</v>
      </c>
      <c r="P14" s="192" t="s">
        <v>109</v>
      </c>
      <c r="Q14" s="193" t="s">
        <v>110</v>
      </c>
      <c r="R14" s="194" t="s">
        <v>111</v>
      </c>
      <c r="S14" s="195" t="s">
        <v>112</v>
      </c>
      <c r="T14" s="196" t="s">
        <v>113</v>
      </c>
      <c r="U14" s="748" t="s">
        <v>114</v>
      </c>
      <c r="V14" s="749"/>
      <c r="W14" s="750"/>
      <c r="X14" s="190" t="s">
        <v>115</v>
      </c>
      <c r="Y14" s="68"/>
      <c r="Z14" s="742"/>
      <c r="AA14" s="742"/>
      <c r="AB14" s="742"/>
      <c r="AC14" s="152"/>
      <c r="AD14" s="743"/>
      <c r="AE14" s="743"/>
      <c r="AF14" s="743"/>
      <c r="AG14" s="153"/>
      <c r="AH14" s="734"/>
      <c r="AI14" s="734"/>
      <c r="AJ14" s="734"/>
      <c r="AK14" s="734"/>
      <c r="AL14" s="734"/>
      <c r="AM14" s="734"/>
      <c r="AN14" s="734"/>
      <c r="AO14" s="734"/>
      <c r="AP14" s="734"/>
      <c r="AQ14" s="734"/>
      <c r="AR14" s="734"/>
      <c r="AS14" s="734"/>
      <c r="AT14" s="734"/>
      <c r="AU14" s="734"/>
      <c r="AV14" s="734"/>
      <c r="AW14" s="734"/>
      <c r="AX14" s="101"/>
      <c r="AY14" s="737" t="s">
        <v>116</v>
      </c>
      <c r="AZ14" s="738"/>
      <c r="BA14" s="737" t="s">
        <v>75</v>
      </c>
      <c r="BB14" s="738"/>
      <c r="BC14" s="737" t="s">
        <v>76</v>
      </c>
      <c r="BD14" s="738"/>
      <c r="BE14" s="737" t="s">
        <v>77</v>
      </c>
      <c r="BF14" s="738"/>
      <c r="BG14" s="737" t="s">
        <v>78</v>
      </c>
      <c r="BH14" s="738"/>
      <c r="BI14" s="737" t="s">
        <v>79</v>
      </c>
      <c r="BJ14" s="738"/>
      <c r="BK14" s="737" t="s">
        <v>80</v>
      </c>
      <c r="BL14" s="738"/>
      <c r="BM14" s="101"/>
      <c r="BN14" s="741"/>
      <c r="BO14" s="741"/>
      <c r="BP14" s="741"/>
      <c r="BQ14" s="741"/>
      <c r="BR14" s="741"/>
      <c r="BS14" s="741"/>
      <c r="BT14" s="741"/>
      <c r="BU14" s="80"/>
    </row>
    <row r="15" spans="1:73" ht="27.75" customHeight="1">
      <c r="A15" s="81"/>
      <c r="B15" s="197" t="s">
        <v>117</v>
      </c>
      <c r="C15" s="198" t="s">
        <v>118</v>
      </c>
      <c r="D15" s="199" t="s">
        <v>119</v>
      </c>
      <c r="E15" s="200"/>
      <c r="F15" s="201">
        <v>10</v>
      </c>
      <c r="G15" s="202">
        <v>334</v>
      </c>
      <c r="H15" s="203"/>
      <c r="I15" s="204"/>
      <c r="J15" s="205"/>
      <c r="K15" s="206"/>
      <c r="L15" s="207"/>
      <c r="M15" s="208"/>
      <c r="N15" s="209"/>
      <c r="O15" s="210"/>
      <c r="P15" s="211"/>
      <c r="Q15" s="212"/>
      <c r="R15" s="213"/>
      <c r="S15" s="214"/>
      <c r="T15" s="215"/>
      <c r="U15" s="745"/>
      <c r="V15" s="746"/>
      <c r="W15" s="747"/>
      <c r="X15" s="209"/>
      <c r="Y15" s="219"/>
      <c r="Z15" s="220">
        <f t="shared" ref="Z15:Z53" si="0">H15+I15+J15+K15+L15+M15+N15+O15+P15+Q15+R15+S15+T15+U15+X15</f>
        <v>0</v>
      </c>
      <c r="AA15" s="220">
        <f t="shared" ref="AA15:AA53" si="1">Z15*F15</f>
        <v>0</v>
      </c>
      <c r="AB15" s="221">
        <f t="shared" ref="AB15:AB53" si="2">G15*Z15</f>
        <v>0</v>
      </c>
      <c r="AC15" s="152"/>
      <c r="AD15" s="222">
        <v>8.8000000000000007</v>
      </c>
      <c r="AE15" s="223">
        <f t="shared" ref="AE15:AE53" si="3">AD15*Z15</f>
        <v>0</v>
      </c>
      <c r="AF15" s="224">
        <f>AH43*0.26+AI43*0.32+AJ43*0.36+AK43*0.42+AL43*0.5+AM43*0.52+AN43*0.62+AO43*0.68+AP43*0.85+AQ43*0.85+AS15*0.13+AU15*0.154+AW15*0.208+BA43*0.04+BB43*0.04+BC43*0.06+BD43*0.09+BE43*0.07+BF43*0.11+BG43*0.08+BH43*0.19+BI43*0.09+BJ43*0.22+BK43*0.1+BL43*0.18</f>
        <v>0</v>
      </c>
      <c r="AG15" s="225"/>
      <c r="AH15" s="226"/>
      <c r="AI15" s="226"/>
      <c r="AJ15" s="226">
        <f>6*Z15</f>
        <v>0</v>
      </c>
      <c r="AK15" s="226">
        <f>4*Z15</f>
        <v>0</v>
      </c>
      <c r="AL15" s="226"/>
      <c r="AM15" s="226"/>
      <c r="AN15" s="226"/>
      <c r="AO15" s="226"/>
      <c r="AP15" s="226"/>
      <c r="AQ15" s="226"/>
      <c r="AR15" s="227"/>
      <c r="AS15" s="227"/>
      <c r="AT15" s="227"/>
      <c r="AU15" s="227"/>
      <c r="AV15" s="227"/>
      <c r="AW15" s="227"/>
      <c r="AX15" s="228"/>
      <c r="AY15" s="226"/>
      <c r="AZ15" s="226"/>
      <c r="BA15" s="227"/>
      <c r="BB15" s="227"/>
      <c r="BC15" s="227"/>
      <c r="BD15" s="227">
        <f>48*Z15</f>
        <v>0</v>
      </c>
      <c r="BE15" s="227"/>
      <c r="BF15" s="227">
        <f>2*Z15</f>
        <v>0</v>
      </c>
      <c r="BG15" s="227"/>
      <c r="BH15" s="227"/>
      <c r="BI15" s="227"/>
      <c r="BJ15" s="227"/>
      <c r="BK15" s="227"/>
      <c r="BL15" s="227"/>
      <c r="BM15" s="228"/>
      <c r="BN15" s="227"/>
      <c r="BO15" s="227"/>
      <c r="BP15" s="227"/>
      <c r="BQ15" s="227"/>
      <c r="BR15" s="227">
        <f>10*Z15</f>
        <v>0</v>
      </c>
      <c r="BS15" s="227"/>
      <c r="BT15" s="227"/>
      <c r="BU15" s="80"/>
    </row>
    <row r="16" spans="1:73" ht="27.75" customHeight="1">
      <c r="A16" s="81"/>
      <c r="B16" s="197" t="s">
        <v>120</v>
      </c>
      <c r="C16" s="198" t="s">
        <v>118</v>
      </c>
      <c r="D16" s="229" t="s">
        <v>121</v>
      </c>
      <c r="E16" s="230"/>
      <c r="F16" s="201">
        <v>5</v>
      </c>
      <c r="G16" s="202">
        <v>112</v>
      </c>
      <c r="H16" s="203"/>
      <c r="I16" s="204"/>
      <c r="J16" s="205"/>
      <c r="K16" s="206"/>
      <c r="L16" s="207"/>
      <c r="M16" s="208"/>
      <c r="N16" s="209"/>
      <c r="O16" s="210"/>
      <c r="P16" s="211"/>
      <c r="Q16" s="212"/>
      <c r="R16" s="213"/>
      <c r="S16" s="214"/>
      <c r="T16" s="215"/>
      <c r="U16" s="745"/>
      <c r="V16" s="746"/>
      <c r="W16" s="747"/>
      <c r="X16" s="209"/>
      <c r="Y16" s="219"/>
      <c r="Z16" s="220">
        <f t="shared" si="0"/>
        <v>0</v>
      </c>
      <c r="AA16" s="220">
        <f t="shared" si="1"/>
        <v>0</v>
      </c>
      <c r="AB16" s="231">
        <f t="shared" si="2"/>
        <v>0</v>
      </c>
      <c r="AC16" s="232"/>
      <c r="AD16" s="222">
        <v>3.4</v>
      </c>
      <c r="AE16" s="223">
        <f t="shared" si="3"/>
        <v>0</v>
      </c>
      <c r="AF16" s="224">
        <f>AH16*0.26+AI16*0.32+AJ16*0.36+AK16*0.42+AL16*0.5+AM16*0.52+AN16*0.62+AO16*0.68+AP16*0.85+AQ16*0.85+AS16*0.13+AU16*0.154+AW16*0.208+BA16*0.04+BB16*0.04+BC16*0.06+BD16*0.09+BE16*0.07+BF16*0.11+BG16*0.08+BH16*0.19+BI16*0.09+BJ16*0.22+BK16*0.1+BL16*0.18</f>
        <v>0</v>
      </c>
      <c r="AG16" s="225"/>
      <c r="AH16" s="226"/>
      <c r="AI16" s="226"/>
      <c r="AJ16" s="226"/>
      <c r="AK16" s="226">
        <f>1*Z16</f>
        <v>0</v>
      </c>
      <c r="AL16" s="226">
        <f>2*Z16</f>
        <v>0</v>
      </c>
      <c r="AM16" s="226"/>
      <c r="AN16" s="226">
        <f>2*Z16</f>
        <v>0</v>
      </c>
      <c r="AO16" s="226"/>
      <c r="AP16" s="226"/>
      <c r="AQ16" s="226"/>
      <c r="AR16" s="226"/>
      <c r="AS16" s="226"/>
      <c r="AT16" s="226"/>
      <c r="AU16" s="226"/>
      <c r="AV16" s="226"/>
      <c r="AW16" s="226"/>
      <c r="AX16" s="228"/>
      <c r="AY16" s="226"/>
      <c r="AZ16" s="226"/>
      <c r="BA16" s="226"/>
      <c r="BB16" s="226"/>
      <c r="BC16" s="226"/>
      <c r="BD16" s="226">
        <f>4*Z16</f>
        <v>0</v>
      </c>
      <c r="BE16" s="226"/>
      <c r="BF16" s="226">
        <f>1*Z16</f>
        <v>0</v>
      </c>
      <c r="BG16" s="226"/>
      <c r="BH16" s="226"/>
      <c r="BI16" s="226"/>
      <c r="BJ16" s="226"/>
      <c r="BK16" s="226"/>
      <c r="BL16" s="226"/>
      <c r="BM16" s="228"/>
      <c r="BN16" s="226"/>
      <c r="BO16" s="233"/>
      <c r="BP16" s="226">
        <f>5*Z16</f>
        <v>0</v>
      </c>
      <c r="BQ16" s="233"/>
      <c r="BR16" s="233"/>
      <c r="BS16" s="233"/>
      <c r="BT16" s="233"/>
      <c r="BU16" s="80"/>
    </row>
    <row r="17" spans="1:73" ht="27.75" customHeight="1">
      <c r="A17" s="81"/>
      <c r="B17" s="197" t="s">
        <v>122</v>
      </c>
      <c r="C17" s="198" t="s">
        <v>118</v>
      </c>
      <c r="D17" s="199" t="s">
        <v>123</v>
      </c>
      <c r="E17" s="200"/>
      <c r="F17" s="201">
        <v>10</v>
      </c>
      <c r="G17" s="202">
        <v>297</v>
      </c>
      <c r="H17" s="203"/>
      <c r="I17" s="204"/>
      <c r="J17" s="205"/>
      <c r="K17" s="206"/>
      <c r="L17" s="207"/>
      <c r="M17" s="208"/>
      <c r="N17" s="209"/>
      <c r="O17" s="210"/>
      <c r="P17" s="211"/>
      <c r="Q17" s="212"/>
      <c r="R17" s="213"/>
      <c r="S17" s="214"/>
      <c r="T17" s="215"/>
      <c r="U17" s="745"/>
      <c r="V17" s="746"/>
      <c r="W17" s="747"/>
      <c r="X17" s="209"/>
      <c r="Y17" s="219"/>
      <c r="Z17" s="220">
        <f t="shared" si="0"/>
        <v>0</v>
      </c>
      <c r="AA17" s="220">
        <f t="shared" si="1"/>
        <v>0</v>
      </c>
      <c r="AB17" s="221">
        <f t="shared" si="2"/>
        <v>0</v>
      </c>
      <c r="AC17" s="152"/>
      <c r="AD17" s="222">
        <v>7.8</v>
      </c>
      <c r="AE17" s="223">
        <f t="shared" si="3"/>
        <v>0</v>
      </c>
      <c r="AF17" s="224">
        <f>AH19*0.26+AI19*0.32+AJ19*0.36+AK19*0.42+AL19*0.5+AM19*0.52+AN19*0.62+AO19*0.68+AP19*0.85+AQ19*0.85+AS17*0.13+AU17*0.154+AW17*0.208+BA19*0.04+BB19*0.04+BC19*0.06+BD19*0.09+BE19*0.07+BF19*0.11+BG19*0.08+BH19*0.19+BI19*0.09+BJ19*0.22+BK19*0.1+BL19*0.18</f>
        <v>0</v>
      </c>
      <c r="AG17" s="225"/>
      <c r="AH17" s="226"/>
      <c r="AI17" s="226"/>
      <c r="AJ17" s="226"/>
      <c r="AK17" s="226"/>
      <c r="AL17" s="226">
        <f>2*Z17</f>
        <v>0</v>
      </c>
      <c r="AM17" s="226">
        <f>8*Z17</f>
        <v>0</v>
      </c>
      <c r="AN17" s="226"/>
      <c r="AO17" s="226"/>
      <c r="AP17" s="226"/>
      <c r="AQ17" s="226"/>
      <c r="AR17" s="227"/>
      <c r="AS17" s="227"/>
      <c r="AT17" s="227"/>
      <c r="AU17" s="227"/>
      <c r="AV17" s="227"/>
      <c r="AW17" s="227"/>
      <c r="AX17" s="228"/>
      <c r="AY17" s="226"/>
      <c r="AZ17" s="226"/>
      <c r="BA17" s="226"/>
      <c r="BB17" s="226"/>
      <c r="BC17" s="226"/>
      <c r="BD17" s="226">
        <f>32*Z17</f>
        <v>0</v>
      </c>
      <c r="BE17" s="226"/>
      <c r="BF17" s="226">
        <f>8*Z17</f>
        <v>0</v>
      </c>
      <c r="BG17" s="226"/>
      <c r="BH17" s="226"/>
      <c r="BI17" s="226"/>
      <c r="BJ17" s="226"/>
      <c r="BK17" s="226"/>
      <c r="BL17" s="226"/>
      <c r="BM17" s="228"/>
      <c r="BN17" s="226"/>
      <c r="BO17" s="233"/>
      <c r="BP17" s="233"/>
      <c r="BQ17" s="226">
        <f>10*Z17</f>
        <v>0</v>
      </c>
      <c r="BR17" s="233"/>
      <c r="BS17" s="233"/>
      <c r="BT17" s="233"/>
      <c r="BU17" s="80"/>
    </row>
    <row r="18" spans="1:73" ht="27.75" customHeight="1">
      <c r="A18" s="81"/>
      <c r="B18" s="197" t="s">
        <v>124</v>
      </c>
      <c r="C18" s="198" t="s">
        <v>118</v>
      </c>
      <c r="D18" s="229" t="s">
        <v>125</v>
      </c>
      <c r="E18" s="230"/>
      <c r="F18" s="201">
        <v>3</v>
      </c>
      <c r="G18" s="202">
        <v>152</v>
      </c>
      <c r="H18" s="203"/>
      <c r="I18" s="204"/>
      <c r="J18" s="205"/>
      <c r="K18" s="206"/>
      <c r="L18" s="207"/>
      <c r="M18" s="208"/>
      <c r="N18" s="209"/>
      <c r="O18" s="210"/>
      <c r="P18" s="211"/>
      <c r="Q18" s="212"/>
      <c r="R18" s="213"/>
      <c r="S18" s="214"/>
      <c r="T18" s="215"/>
      <c r="U18" s="745"/>
      <c r="V18" s="746"/>
      <c r="W18" s="747"/>
      <c r="X18" s="209"/>
      <c r="Y18" s="219"/>
      <c r="Z18" s="220">
        <f t="shared" si="0"/>
        <v>0</v>
      </c>
      <c r="AA18" s="220">
        <f t="shared" si="1"/>
        <v>0</v>
      </c>
      <c r="AB18" s="231">
        <f t="shared" si="2"/>
        <v>0</v>
      </c>
      <c r="AC18" s="232"/>
      <c r="AD18" s="222">
        <v>4.7</v>
      </c>
      <c r="AE18" s="223">
        <f t="shared" si="3"/>
        <v>0</v>
      </c>
      <c r="AF18" s="224">
        <f>AH18*0.26+AI18*0.32+AJ18*0.36+AK18*0.42+AL18*0.5+AM18*0.52+AN18*0.62+AO18*0.68+AP18*0.85+AQ18*0.85+AS18*0.13+AU18*0.154+AW18*0.208+BA18*0.04+BB18*0.04+BC18*0.06+BD18*0.09+BE18*0.07+BF18*0.11+BG18*0.08+BH18*0.19+BI18*0.09+BJ18*0.22+BK18*0.1+BL18*0.18</f>
        <v>0</v>
      </c>
      <c r="AG18" s="225"/>
      <c r="AH18" s="226"/>
      <c r="AI18" s="226"/>
      <c r="AJ18" s="226"/>
      <c r="AK18" s="226">
        <f>1*Z18</f>
        <v>0</v>
      </c>
      <c r="AL18" s="226"/>
      <c r="AM18" s="226">
        <f>2*Z18</f>
        <v>0</v>
      </c>
      <c r="AN18" s="226"/>
      <c r="AO18" s="226"/>
      <c r="AP18" s="226"/>
      <c r="AQ18" s="226"/>
      <c r="AR18" s="226"/>
      <c r="AS18" s="226"/>
      <c r="AT18" s="226"/>
      <c r="AU18" s="226"/>
      <c r="AV18" s="226"/>
      <c r="AW18" s="226"/>
      <c r="AX18" s="228"/>
      <c r="AY18" s="226"/>
      <c r="AZ18" s="226"/>
      <c r="BA18" s="226"/>
      <c r="BB18" s="226"/>
      <c r="BC18" s="226"/>
      <c r="BD18" s="226">
        <f>1*Z18</f>
        <v>0</v>
      </c>
      <c r="BE18" s="226"/>
      <c r="BF18" s="226">
        <f>2*Z18</f>
        <v>0</v>
      </c>
      <c r="BG18" s="226"/>
      <c r="BH18" s="226"/>
      <c r="BI18" s="226"/>
      <c r="BJ18" s="226"/>
      <c r="BK18" s="226"/>
      <c r="BL18" s="226"/>
      <c r="BM18" s="228"/>
      <c r="BN18" s="226"/>
      <c r="BO18" s="233"/>
      <c r="BP18" s="233"/>
      <c r="BQ18" s="233"/>
      <c r="BR18" s="226">
        <f>3*Z18</f>
        <v>0</v>
      </c>
      <c r="BS18" s="233"/>
      <c r="BT18" s="233"/>
      <c r="BU18" s="80"/>
    </row>
    <row r="19" spans="1:73" ht="27.75" customHeight="1">
      <c r="A19" s="81"/>
      <c r="B19" s="197" t="s">
        <v>126</v>
      </c>
      <c r="C19" s="198" t="s">
        <v>118</v>
      </c>
      <c r="D19" s="199" t="s">
        <v>127</v>
      </c>
      <c r="E19" s="200"/>
      <c r="F19" s="201">
        <v>5</v>
      </c>
      <c r="G19" s="202">
        <v>185</v>
      </c>
      <c r="H19" s="203"/>
      <c r="I19" s="204"/>
      <c r="J19" s="205"/>
      <c r="K19" s="206"/>
      <c r="L19" s="207"/>
      <c r="M19" s="208"/>
      <c r="N19" s="209"/>
      <c r="O19" s="210"/>
      <c r="P19" s="211"/>
      <c r="Q19" s="212"/>
      <c r="R19" s="213"/>
      <c r="S19" s="214"/>
      <c r="T19" s="215"/>
      <c r="U19" s="745"/>
      <c r="V19" s="746"/>
      <c r="W19" s="747"/>
      <c r="X19" s="209"/>
      <c r="Y19" s="219"/>
      <c r="Z19" s="220">
        <f t="shared" si="0"/>
        <v>0</v>
      </c>
      <c r="AA19" s="220">
        <f t="shared" si="1"/>
        <v>0</v>
      </c>
      <c r="AB19" s="221">
        <f t="shared" si="2"/>
        <v>0</v>
      </c>
      <c r="AC19" s="152"/>
      <c r="AD19" s="222">
        <v>5.2</v>
      </c>
      <c r="AE19" s="223">
        <f t="shared" si="3"/>
        <v>0</v>
      </c>
      <c r="AF19" s="224">
        <f>AH46*0.26+AI46*0.32+AJ46*0.36+AK46*0.42+AL46*0.5+AM46*0.52+AN46*0.62+AO46*0.68+AP46*0.85+AQ46*0.85+AS19*0.13+AU19*0.154+AW19*0.208+BA46*0.04+BB46*0.04+BC46*0.06+BD46*0.09+BE46*0.07+BF46*0.11+BG46*0.08+BH46*0.19+BI46*0.09+BJ46*0.22+BK46*0.1+BL46*0.18</f>
        <v>0</v>
      </c>
      <c r="AG19" s="225"/>
      <c r="AH19" s="226"/>
      <c r="AI19" s="226"/>
      <c r="AJ19" s="226"/>
      <c r="AK19" s="226"/>
      <c r="AL19" s="226">
        <f>2*Z19</f>
        <v>0</v>
      </c>
      <c r="AM19" s="226">
        <f>3*Z19</f>
        <v>0</v>
      </c>
      <c r="AN19" s="226"/>
      <c r="AO19" s="226"/>
      <c r="AP19" s="226"/>
      <c r="AQ19" s="226"/>
      <c r="AR19" s="227"/>
      <c r="AS19" s="227"/>
      <c r="AT19" s="227"/>
      <c r="AU19" s="227"/>
      <c r="AV19" s="227"/>
      <c r="AW19" s="227"/>
      <c r="AX19" s="228"/>
      <c r="AY19" s="226"/>
      <c r="AZ19" s="226"/>
      <c r="BA19" s="227"/>
      <c r="BB19" s="227"/>
      <c r="BC19" s="227"/>
      <c r="BD19" s="227">
        <f>18*Z19</f>
        <v>0</v>
      </c>
      <c r="BE19" s="227"/>
      <c r="BF19" s="227">
        <f>2*Z19</f>
        <v>0</v>
      </c>
      <c r="BG19" s="227"/>
      <c r="BH19" s="227"/>
      <c r="BI19" s="227"/>
      <c r="BJ19" s="227"/>
      <c r="BK19" s="227"/>
      <c r="BL19" s="227"/>
      <c r="BM19" s="228"/>
      <c r="BN19" s="227"/>
      <c r="BO19" s="227"/>
      <c r="BP19" s="227"/>
      <c r="BQ19" s="227"/>
      <c r="BR19" s="227">
        <f>5*Z19</f>
        <v>0</v>
      </c>
      <c r="BS19" s="227"/>
      <c r="BT19" s="227"/>
      <c r="BU19" s="80"/>
    </row>
    <row r="20" spans="1:73" ht="27.75" customHeight="1">
      <c r="A20" s="81"/>
      <c r="B20" s="197" t="s">
        <v>128</v>
      </c>
      <c r="C20" s="198" t="s">
        <v>118</v>
      </c>
      <c r="D20" s="229" t="s">
        <v>129</v>
      </c>
      <c r="E20" s="230"/>
      <c r="F20" s="201">
        <v>2</v>
      </c>
      <c r="G20" s="202">
        <v>66</v>
      </c>
      <c r="H20" s="203"/>
      <c r="I20" s="204"/>
      <c r="J20" s="205"/>
      <c r="K20" s="206"/>
      <c r="L20" s="207"/>
      <c r="M20" s="208"/>
      <c r="N20" s="209"/>
      <c r="O20" s="210"/>
      <c r="P20" s="211"/>
      <c r="Q20" s="212"/>
      <c r="R20" s="213"/>
      <c r="S20" s="214"/>
      <c r="T20" s="215"/>
      <c r="U20" s="745"/>
      <c r="V20" s="746"/>
      <c r="W20" s="747"/>
      <c r="X20" s="209"/>
      <c r="Y20" s="219"/>
      <c r="Z20" s="220">
        <f t="shared" si="0"/>
        <v>0</v>
      </c>
      <c r="AA20" s="220">
        <f t="shared" si="1"/>
        <v>0</v>
      </c>
      <c r="AB20" s="231">
        <f t="shared" si="2"/>
        <v>0</v>
      </c>
      <c r="AC20" s="232"/>
      <c r="AD20" s="222">
        <v>2.1</v>
      </c>
      <c r="AE20" s="223">
        <f t="shared" si="3"/>
        <v>0</v>
      </c>
      <c r="AF20" s="224">
        <f>AH20*0.26+AI20*0.32+AJ20*0.36+AK20*0.42+AL20*0.5+AM20*0.52+AN20*0.62+AO20*0.68+AP20*0.85+AQ20*0.85+AS20*0.13+AU20*0.154+AW20*0.208+BA20*0.04+BB20*0.04+BC20*0.06+BD20*0.09+BE20*0.07+BF20*0.11+BG20*0.08+BH20*0.19+BI20*0.09+BJ20*0.22+BK20*0.1+BL20*0.18</f>
        <v>0</v>
      </c>
      <c r="AG20" s="225"/>
      <c r="AH20" s="226"/>
      <c r="AI20" s="226"/>
      <c r="AJ20" s="226"/>
      <c r="AK20" s="226"/>
      <c r="AL20" s="226"/>
      <c r="AM20" s="226">
        <f>2*Z20</f>
        <v>0</v>
      </c>
      <c r="AN20" s="226"/>
      <c r="AO20" s="226"/>
      <c r="AP20" s="226"/>
      <c r="AQ20" s="226"/>
      <c r="AR20" s="226"/>
      <c r="AS20" s="226"/>
      <c r="AT20" s="226"/>
      <c r="AU20" s="226"/>
      <c r="AV20" s="226"/>
      <c r="AW20" s="226"/>
      <c r="AX20" s="228"/>
      <c r="AY20" s="226"/>
      <c r="AZ20" s="226"/>
      <c r="BA20" s="226"/>
      <c r="BB20" s="226"/>
      <c r="BC20" s="226"/>
      <c r="BD20" s="226">
        <f>1*Z20</f>
        <v>0</v>
      </c>
      <c r="BE20" s="226"/>
      <c r="BF20" s="226">
        <f>1*Z20</f>
        <v>0</v>
      </c>
      <c r="BG20" s="226"/>
      <c r="BH20" s="226"/>
      <c r="BI20" s="226"/>
      <c r="BJ20" s="226"/>
      <c r="BK20" s="226"/>
      <c r="BL20" s="226"/>
      <c r="BM20" s="228"/>
      <c r="BN20" s="226"/>
      <c r="BO20" s="233"/>
      <c r="BP20" s="233"/>
      <c r="BQ20" s="233"/>
      <c r="BR20" s="226">
        <f>2*Z20</f>
        <v>0</v>
      </c>
      <c r="BS20" s="233"/>
      <c r="BT20" s="233"/>
      <c r="BU20" s="80"/>
    </row>
    <row r="21" spans="1:73" ht="27.75" customHeight="1">
      <c r="A21" s="81"/>
      <c r="B21" s="197" t="s">
        <v>130</v>
      </c>
      <c r="C21" s="198" t="s">
        <v>118</v>
      </c>
      <c r="D21" s="199" t="s">
        <v>131</v>
      </c>
      <c r="E21" s="200"/>
      <c r="F21" s="201">
        <v>10</v>
      </c>
      <c r="G21" s="202">
        <v>358</v>
      </c>
      <c r="H21" s="203"/>
      <c r="I21" s="204"/>
      <c r="J21" s="205"/>
      <c r="K21" s="206"/>
      <c r="L21" s="207"/>
      <c r="M21" s="208"/>
      <c r="N21" s="209"/>
      <c r="O21" s="210"/>
      <c r="P21" s="211"/>
      <c r="Q21" s="212"/>
      <c r="R21" s="213"/>
      <c r="S21" s="214"/>
      <c r="T21" s="215"/>
      <c r="U21" s="745"/>
      <c r="V21" s="746"/>
      <c r="W21" s="747"/>
      <c r="X21" s="209"/>
      <c r="Y21" s="219"/>
      <c r="Z21" s="220">
        <f t="shared" si="0"/>
        <v>0</v>
      </c>
      <c r="AA21" s="220">
        <f t="shared" si="1"/>
        <v>0</v>
      </c>
      <c r="AB21" s="221">
        <f t="shared" si="2"/>
        <v>0</v>
      </c>
      <c r="AC21" s="152"/>
      <c r="AD21" s="222">
        <v>9.3000000000000007</v>
      </c>
      <c r="AE21" s="223">
        <f t="shared" si="3"/>
        <v>0</v>
      </c>
      <c r="AF21" s="224">
        <f>AH45*0.26+AI45*0.32+AJ45*0.36+AK45*0.42+AL45*0.5+AM45*0.52+AN45*0.62+AO45*0.68+AP45*0.85+AQ45*0.85+AS21*0.13+AU21*0.154+AW21*0.208+BA45*0.04+BB45*0.04+BC45*0.06+BD45*0.09+BE45*0.07+BF45*0.11+BG45*0.08+BH45*0.19+BI45*0.09+BJ45*0.22+BK45*0.1+BL45*0.18</f>
        <v>0</v>
      </c>
      <c r="AG21" s="225"/>
      <c r="AH21" s="226"/>
      <c r="AI21" s="226"/>
      <c r="AJ21" s="226">
        <f>2*Z21</f>
        <v>0</v>
      </c>
      <c r="AK21" s="226">
        <f>5*Z21</f>
        <v>0</v>
      </c>
      <c r="AL21" s="226">
        <f>2*Z21</f>
        <v>0</v>
      </c>
      <c r="AM21" s="226">
        <f>1*Z21</f>
        <v>0</v>
      </c>
      <c r="AN21" s="226"/>
      <c r="AO21" s="226"/>
      <c r="AP21" s="226"/>
      <c r="AQ21" s="226"/>
      <c r="AR21" s="227"/>
      <c r="AS21" s="227"/>
      <c r="AT21" s="227"/>
      <c r="AU21" s="227"/>
      <c r="AV21" s="227"/>
      <c r="AW21" s="227"/>
      <c r="AX21" s="228"/>
      <c r="AY21" s="226"/>
      <c r="AZ21" s="226"/>
      <c r="BA21" s="227"/>
      <c r="BB21" s="227"/>
      <c r="BC21" s="227"/>
      <c r="BD21" s="227">
        <f>50*Z21</f>
        <v>0</v>
      </c>
      <c r="BE21" s="227"/>
      <c r="BF21" s="227"/>
      <c r="BG21" s="227"/>
      <c r="BH21" s="227"/>
      <c r="BI21" s="227"/>
      <c r="BJ21" s="227"/>
      <c r="BK21" s="227"/>
      <c r="BL21" s="227"/>
      <c r="BM21" s="228"/>
      <c r="BN21" s="227"/>
      <c r="BO21" s="227"/>
      <c r="BP21" s="227"/>
      <c r="BQ21" s="227"/>
      <c r="BR21" s="227">
        <f>10*Z21</f>
        <v>0</v>
      </c>
      <c r="BS21" s="227"/>
      <c r="BT21" s="227"/>
      <c r="BU21" s="80"/>
    </row>
    <row r="22" spans="1:73" ht="27.75" customHeight="1">
      <c r="A22" s="81"/>
      <c r="B22" s="197" t="s">
        <v>132</v>
      </c>
      <c r="C22" s="198" t="s">
        <v>118</v>
      </c>
      <c r="D22" s="229" t="s">
        <v>133</v>
      </c>
      <c r="E22" s="230"/>
      <c r="F22" s="201">
        <v>1</v>
      </c>
      <c r="G22" s="202">
        <v>63</v>
      </c>
      <c r="H22" s="203"/>
      <c r="I22" s="204"/>
      <c r="J22" s="205"/>
      <c r="K22" s="206"/>
      <c r="L22" s="207"/>
      <c r="M22" s="208"/>
      <c r="N22" s="209"/>
      <c r="O22" s="210"/>
      <c r="P22" s="211"/>
      <c r="Q22" s="212"/>
      <c r="R22" s="213"/>
      <c r="S22" s="214"/>
      <c r="T22" s="215"/>
      <c r="U22" s="745"/>
      <c r="V22" s="746"/>
      <c r="W22" s="747"/>
      <c r="X22" s="209"/>
      <c r="Y22" s="219"/>
      <c r="Z22" s="220">
        <f t="shared" si="0"/>
        <v>0</v>
      </c>
      <c r="AA22" s="220">
        <f t="shared" si="1"/>
        <v>0</v>
      </c>
      <c r="AB22" s="221">
        <f t="shared" si="2"/>
        <v>0</v>
      </c>
      <c r="AC22" s="152"/>
      <c r="AD22" s="222">
        <v>1.2</v>
      </c>
      <c r="AE22" s="223">
        <f t="shared" si="3"/>
        <v>0</v>
      </c>
      <c r="AF22" s="224">
        <f t="shared" ref="AF22:AF31" si="4">AH22*0.26+AI22*0.32+AJ22*0.36+AK22*0.42+AL22*0.5+AM22*0.52+AN22*0.62+AO22*0.68+AP22*0.85+AQ22*0.85+AS22*0.13+AU22*0.154+AW22*0.208+BA22*0.04+BB22*0.04+BC22*0.06+BD22*0.09+BE22*0.07+BF22*0.11+BG22*0.08+BH22*0.19+BI22*0.09+BJ22*0.22+BK22*0.1+BL22*0.18</f>
        <v>0</v>
      </c>
      <c r="AG22" s="225"/>
      <c r="AH22" s="226"/>
      <c r="AI22" s="226"/>
      <c r="AJ22" s="226"/>
      <c r="AK22" s="226"/>
      <c r="AL22" s="226"/>
      <c r="AM22" s="226"/>
      <c r="AN22" s="226"/>
      <c r="AO22" s="226"/>
      <c r="AP22" s="226"/>
      <c r="AQ22" s="226">
        <f t="shared" ref="AQ22:AQ27" si="5">1*Z22</f>
        <v>0</v>
      </c>
      <c r="AR22" s="226"/>
      <c r="AS22" s="226"/>
      <c r="AT22" s="226"/>
      <c r="AU22" s="226"/>
      <c r="AV22" s="226"/>
      <c r="AW22" s="226"/>
      <c r="AX22" s="228"/>
      <c r="AY22" s="226"/>
      <c r="AZ22" s="226"/>
      <c r="BA22" s="226"/>
      <c r="BB22" s="226"/>
      <c r="BC22" s="226"/>
      <c r="BD22" s="226"/>
      <c r="BE22" s="226"/>
      <c r="BF22" s="226"/>
      <c r="BG22" s="226"/>
      <c r="BH22" s="226"/>
      <c r="BI22" s="226"/>
      <c r="BJ22" s="226">
        <f>1*Z22</f>
        <v>0</v>
      </c>
      <c r="BK22" s="226"/>
      <c r="BL22" s="226"/>
      <c r="BM22" s="228"/>
      <c r="BN22" s="226"/>
      <c r="BO22" s="233"/>
      <c r="BP22" s="233"/>
      <c r="BQ22" s="233"/>
      <c r="BR22" s="233"/>
      <c r="BS22" s="226">
        <f>1*Z22</f>
        <v>0</v>
      </c>
      <c r="BT22" s="233"/>
      <c r="BU22" s="80"/>
    </row>
    <row r="23" spans="1:73" ht="27.75" customHeight="1">
      <c r="A23" s="81"/>
      <c r="B23" s="197" t="s">
        <v>134</v>
      </c>
      <c r="C23" s="198" t="s">
        <v>118</v>
      </c>
      <c r="D23" s="229" t="s">
        <v>135</v>
      </c>
      <c r="E23" s="230"/>
      <c r="F23" s="201">
        <v>1</v>
      </c>
      <c r="G23" s="202">
        <v>86</v>
      </c>
      <c r="H23" s="203"/>
      <c r="I23" s="204"/>
      <c r="J23" s="205"/>
      <c r="K23" s="206"/>
      <c r="L23" s="207"/>
      <c r="M23" s="208"/>
      <c r="N23" s="209"/>
      <c r="O23" s="210"/>
      <c r="P23" s="211"/>
      <c r="Q23" s="212"/>
      <c r="R23" s="213"/>
      <c r="S23" s="214"/>
      <c r="T23" s="215"/>
      <c r="U23" s="745"/>
      <c r="V23" s="746"/>
      <c r="W23" s="747"/>
      <c r="X23" s="209"/>
      <c r="Y23" s="219"/>
      <c r="Z23" s="220">
        <f t="shared" si="0"/>
        <v>0</v>
      </c>
      <c r="AA23" s="220">
        <f t="shared" si="1"/>
        <v>0</v>
      </c>
      <c r="AB23" s="231">
        <f t="shared" si="2"/>
        <v>0</v>
      </c>
      <c r="AC23" s="232"/>
      <c r="AD23" s="222">
        <v>2.6</v>
      </c>
      <c r="AE23" s="223">
        <f t="shared" si="3"/>
        <v>0</v>
      </c>
      <c r="AF23" s="224">
        <f t="shared" si="4"/>
        <v>0</v>
      </c>
      <c r="AG23" s="225"/>
      <c r="AH23" s="226"/>
      <c r="AI23" s="226"/>
      <c r="AJ23" s="226"/>
      <c r="AK23" s="226"/>
      <c r="AL23" s="226"/>
      <c r="AM23" s="226"/>
      <c r="AN23" s="226"/>
      <c r="AO23" s="226"/>
      <c r="AP23" s="226"/>
      <c r="AQ23" s="226">
        <f t="shared" si="5"/>
        <v>0</v>
      </c>
      <c r="AR23" s="226"/>
      <c r="AS23" s="226"/>
      <c r="AT23" s="226"/>
      <c r="AU23" s="226"/>
      <c r="AV23" s="226"/>
      <c r="AW23" s="226"/>
      <c r="AX23" s="228"/>
      <c r="AY23" s="226"/>
      <c r="AZ23" s="226"/>
      <c r="BA23" s="226"/>
      <c r="BB23" s="226"/>
      <c r="BC23" s="226"/>
      <c r="BD23" s="226"/>
      <c r="BE23" s="226"/>
      <c r="BF23" s="226">
        <f>3*Z23</f>
        <v>0</v>
      </c>
      <c r="BG23" s="226"/>
      <c r="BH23" s="226"/>
      <c r="BI23" s="226"/>
      <c r="BJ23" s="226"/>
      <c r="BK23" s="226"/>
      <c r="BL23" s="226"/>
      <c r="BM23" s="228"/>
      <c r="BN23" s="226"/>
      <c r="BO23" s="233"/>
      <c r="BP23" s="233"/>
      <c r="BQ23" s="233"/>
      <c r="BR23" s="233"/>
      <c r="BS23" s="233"/>
      <c r="BT23" s="226">
        <f>1*Z23</f>
        <v>0</v>
      </c>
      <c r="BU23" s="80"/>
    </row>
    <row r="24" spans="1:73" ht="27.75" customHeight="1">
      <c r="A24" s="81"/>
      <c r="B24" s="197" t="s">
        <v>136</v>
      </c>
      <c r="C24" s="198" t="s">
        <v>118</v>
      </c>
      <c r="D24" s="229" t="s">
        <v>137</v>
      </c>
      <c r="E24" s="230"/>
      <c r="F24" s="201">
        <v>1</v>
      </c>
      <c r="G24" s="202">
        <v>114</v>
      </c>
      <c r="H24" s="203"/>
      <c r="I24" s="204"/>
      <c r="J24" s="205"/>
      <c r="K24" s="206"/>
      <c r="L24" s="207"/>
      <c r="M24" s="208"/>
      <c r="N24" s="209"/>
      <c r="O24" s="210"/>
      <c r="P24" s="211"/>
      <c r="Q24" s="212"/>
      <c r="R24" s="213"/>
      <c r="S24" s="214"/>
      <c r="T24" s="215"/>
      <c r="U24" s="745"/>
      <c r="V24" s="746"/>
      <c r="W24" s="747"/>
      <c r="X24" s="209"/>
      <c r="Y24" s="219"/>
      <c r="Z24" s="220">
        <f t="shared" si="0"/>
        <v>0</v>
      </c>
      <c r="AA24" s="220">
        <f t="shared" si="1"/>
        <v>0</v>
      </c>
      <c r="AB24" s="231">
        <f t="shared" si="2"/>
        <v>0</v>
      </c>
      <c r="AC24" s="232"/>
      <c r="AD24" s="222">
        <v>2.6</v>
      </c>
      <c r="AE24" s="223">
        <f t="shared" si="3"/>
        <v>0</v>
      </c>
      <c r="AF24" s="224">
        <f t="shared" si="4"/>
        <v>0</v>
      </c>
      <c r="AG24" s="225"/>
      <c r="AH24" s="226"/>
      <c r="AI24" s="226"/>
      <c r="AJ24" s="226"/>
      <c r="AK24" s="226"/>
      <c r="AL24" s="226"/>
      <c r="AM24" s="226"/>
      <c r="AN24" s="226"/>
      <c r="AO24" s="226"/>
      <c r="AP24" s="226"/>
      <c r="AQ24" s="226">
        <f t="shared" si="5"/>
        <v>0</v>
      </c>
      <c r="AR24" s="226"/>
      <c r="AS24" s="226"/>
      <c r="AT24" s="226"/>
      <c r="AU24" s="226"/>
      <c r="AV24" s="226"/>
      <c r="AW24" s="226"/>
      <c r="AX24" s="228"/>
      <c r="AY24" s="226"/>
      <c r="AZ24" s="226"/>
      <c r="BA24" s="226"/>
      <c r="BB24" s="226"/>
      <c r="BC24" s="226"/>
      <c r="BD24" s="226"/>
      <c r="BE24" s="226"/>
      <c r="BF24" s="226"/>
      <c r="BG24" s="226"/>
      <c r="BH24" s="226">
        <f>1*Z24</f>
        <v>0</v>
      </c>
      <c r="BI24" s="226"/>
      <c r="BJ24" s="226"/>
      <c r="BK24" s="226"/>
      <c r="BL24" s="226"/>
      <c r="BM24" s="228"/>
      <c r="BN24" s="226"/>
      <c r="BO24" s="233"/>
      <c r="BP24" s="233"/>
      <c r="BQ24" s="233"/>
      <c r="BR24" s="233"/>
      <c r="BS24" s="233"/>
      <c r="BT24" s="226">
        <f>1*Z24</f>
        <v>0</v>
      </c>
      <c r="BU24" s="80"/>
    </row>
    <row r="25" spans="1:73" ht="27.75" customHeight="1">
      <c r="A25" s="81"/>
      <c r="B25" s="197" t="s">
        <v>138</v>
      </c>
      <c r="C25" s="198" t="s">
        <v>118</v>
      </c>
      <c r="D25" s="229" t="s">
        <v>139</v>
      </c>
      <c r="E25" s="230"/>
      <c r="F25" s="201">
        <v>1</v>
      </c>
      <c r="G25" s="202">
        <v>105</v>
      </c>
      <c r="H25" s="203"/>
      <c r="I25" s="204"/>
      <c r="J25" s="205"/>
      <c r="K25" s="206"/>
      <c r="L25" s="207"/>
      <c r="M25" s="208"/>
      <c r="N25" s="209"/>
      <c r="O25" s="210"/>
      <c r="P25" s="211"/>
      <c r="Q25" s="212"/>
      <c r="R25" s="213"/>
      <c r="S25" s="214"/>
      <c r="T25" s="215"/>
      <c r="U25" s="745"/>
      <c r="V25" s="746"/>
      <c r="W25" s="747"/>
      <c r="X25" s="209"/>
      <c r="Y25" s="219"/>
      <c r="Z25" s="220">
        <f t="shared" si="0"/>
        <v>0</v>
      </c>
      <c r="AA25" s="220">
        <f t="shared" si="1"/>
        <v>0</v>
      </c>
      <c r="AB25" s="231">
        <f t="shared" si="2"/>
        <v>0</v>
      </c>
      <c r="AC25" s="232"/>
      <c r="AD25" s="222">
        <v>2.6</v>
      </c>
      <c r="AE25" s="223">
        <f t="shared" si="3"/>
        <v>0</v>
      </c>
      <c r="AF25" s="224">
        <f t="shared" si="4"/>
        <v>0</v>
      </c>
      <c r="AG25" s="225"/>
      <c r="AH25" s="226"/>
      <c r="AI25" s="226"/>
      <c r="AJ25" s="226"/>
      <c r="AK25" s="226"/>
      <c r="AL25" s="226"/>
      <c r="AM25" s="226"/>
      <c r="AN25" s="226"/>
      <c r="AO25" s="226"/>
      <c r="AP25" s="226"/>
      <c r="AQ25" s="226">
        <f t="shared" si="5"/>
        <v>0</v>
      </c>
      <c r="AR25" s="226"/>
      <c r="AS25" s="226"/>
      <c r="AT25" s="226"/>
      <c r="AU25" s="226"/>
      <c r="AV25" s="226"/>
      <c r="AW25" s="226"/>
      <c r="AX25" s="228"/>
      <c r="AY25" s="226"/>
      <c r="AZ25" s="226"/>
      <c r="BA25" s="226"/>
      <c r="BB25" s="226"/>
      <c r="BC25" s="226"/>
      <c r="BD25" s="226"/>
      <c r="BE25" s="226"/>
      <c r="BF25" s="226">
        <f>1*Z25</f>
        <v>0</v>
      </c>
      <c r="BG25" s="226"/>
      <c r="BH25" s="226">
        <f>1*Z25</f>
        <v>0</v>
      </c>
      <c r="BI25" s="226"/>
      <c r="BJ25" s="226">
        <f>1*Z25</f>
        <v>0</v>
      </c>
      <c r="BK25" s="226"/>
      <c r="BL25" s="226"/>
      <c r="BM25" s="228"/>
      <c r="BN25" s="226"/>
      <c r="BO25" s="233"/>
      <c r="BP25" s="233"/>
      <c r="BQ25" s="233"/>
      <c r="BR25" s="233"/>
      <c r="BS25" s="233"/>
      <c r="BT25" s="226">
        <f>1*Z25</f>
        <v>0</v>
      </c>
      <c r="BU25" s="80"/>
    </row>
    <row r="26" spans="1:73" ht="27.75" customHeight="1">
      <c r="A26" s="81"/>
      <c r="B26" s="197" t="s">
        <v>140</v>
      </c>
      <c r="C26" s="198" t="s">
        <v>118</v>
      </c>
      <c r="D26" s="229" t="s">
        <v>141</v>
      </c>
      <c r="E26" s="230"/>
      <c r="F26" s="201">
        <v>1</v>
      </c>
      <c r="G26" s="202">
        <v>92</v>
      </c>
      <c r="H26" s="203"/>
      <c r="I26" s="204"/>
      <c r="J26" s="205"/>
      <c r="K26" s="206"/>
      <c r="L26" s="207"/>
      <c r="M26" s="208"/>
      <c r="N26" s="209"/>
      <c r="O26" s="210"/>
      <c r="P26" s="211"/>
      <c r="Q26" s="212"/>
      <c r="R26" s="213"/>
      <c r="S26" s="214"/>
      <c r="T26" s="215"/>
      <c r="U26" s="745"/>
      <c r="V26" s="746"/>
      <c r="W26" s="747"/>
      <c r="X26" s="209"/>
      <c r="Y26" s="219"/>
      <c r="Z26" s="220">
        <f t="shared" si="0"/>
        <v>0</v>
      </c>
      <c r="AA26" s="220">
        <f t="shared" si="1"/>
        <v>0</v>
      </c>
      <c r="AB26" s="231">
        <f t="shared" si="2"/>
        <v>0</v>
      </c>
      <c r="AC26" s="232"/>
      <c r="AD26" s="222">
        <v>2.6</v>
      </c>
      <c r="AE26" s="223">
        <f t="shared" si="3"/>
        <v>0</v>
      </c>
      <c r="AF26" s="224">
        <f t="shared" si="4"/>
        <v>0</v>
      </c>
      <c r="AG26" s="225"/>
      <c r="AH26" s="226"/>
      <c r="AI26" s="226"/>
      <c r="AJ26" s="226"/>
      <c r="AK26" s="226"/>
      <c r="AL26" s="226"/>
      <c r="AM26" s="226"/>
      <c r="AN26" s="226"/>
      <c r="AO26" s="226"/>
      <c r="AP26" s="226"/>
      <c r="AQ26" s="226">
        <f t="shared" si="5"/>
        <v>0</v>
      </c>
      <c r="AR26" s="226"/>
      <c r="AS26" s="226"/>
      <c r="AT26" s="226"/>
      <c r="AU26" s="226"/>
      <c r="AV26" s="226"/>
      <c r="AW26" s="226"/>
      <c r="AX26" s="228"/>
      <c r="AY26" s="226"/>
      <c r="AZ26" s="226"/>
      <c r="BA26" s="226"/>
      <c r="BB26" s="226"/>
      <c r="BC26" s="226"/>
      <c r="BD26" s="226"/>
      <c r="BE26" s="226"/>
      <c r="BF26" s="226"/>
      <c r="BG26" s="226"/>
      <c r="BH26" s="226">
        <f>3*Z26</f>
        <v>0</v>
      </c>
      <c r="BI26" s="226"/>
      <c r="BJ26" s="226"/>
      <c r="BK26" s="226"/>
      <c r="BL26" s="226"/>
      <c r="BM26" s="228"/>
      <c r="BN26" s="226"/>
      <c r="BO26" s="233"/>
      <c r="BP26" s="233"/>
      <c r="BQ26" s="233"/>
      <c r="BR26" s="233"/>
      <c r="BS26" s="233"/>
      <c r="BT26" s="226">
        <f>1*Z26</f>
        <v>0</v>
      </c>
      <c r="BU26" s="80"/>
    </row>
    <row r="27" spans="1:73" ht="27.75" customHeight="1">
      <c r="A27" s="81"/>
      <c r="B27" s="197" t="s">
        <v>142</v>
      </c>
      <c r="C27" s="198" t="s">
        <v>118</v>
      </c>
      <c r="D27" s="229" t="s">
        <v>143</v>
      </c>
      <c r="E27" s="230"/>
      <c r="F27" s="201">
        <v>1</v>
      </c>
      <c r="G27" s="202">
        <v>78</v>
      </c>
      <c r="H27" s="203"/>
      <c r="I27" s="204"/>
      <c r="J27" s="205"/>
      <c r="K27" s="206"/>
      <c r="L27" s="207"/>
      <c r="M27" s="208"/>
      <c r="N27" s="209"/>
      <c r="O27" s="210"/>
      <c r="P27" s="211"/>
      <c r="Q27" s="212"/>
      <c r="R27" s="213"/>
      <c r="S27" s="214"/>
      <c r="T27" s="215"/>
      <c r="U27" s="745"/>
      <c r="V27" s="746"/>
      <c r="W27" s="747"/>
      <c r="X27" s="209"/>
      <c r="Y27" s="219"/>
      <c r="Z27" s="220">
        <f t="shared" si="0"/>
        <v>0</v>
      </c>
      <c r="AA27" s="220">
        <f t="shared" si="1"/>
        <v>0</v>
      </c>
      <c r="AB27" s="231">
        <f t="shared" si="2"/>
        <v>0</v>
      </c>
      <c r="AC27" s="232"/>
      <c r="AD27" s="222">
        <v>2.6</v>
      </c>
      <c r="AE27" s="223">
        <f t="shared" si="3"/>
        <v>0</v>
      </c>
      <c r="AF27" s="224">
        <f t="shared" si="4"/>
        <v>0</v>
      </c>
      <c r="AG27" s="225"/>
      <c r="AH27" s="226"/>
      <c r="AI27" s="226"/>
      <c r="AJ27" s="226"/>
      <c r="AK27" s="226"/>
      <c r="AL27" s="226"/>
      <c r="AM27" s="226"/>
      <c r="AN27" s="226"/>
      <c r="AO27" s="226"/>
      <c r="AP27" s="226"/>
      <c r="AQ27" s="226">
        <f t="shared" si="5"/>
        <v>0</v>
      </c>
      <c r="AR27" s="226"/>
      <c r="AS27" s="226"/>
      <c r="AT27" s="226"/>
      <c r="AU27" s="226"/>
      <c r="AV27" s="226"/>
      <c r="AW27" s="226"/>
      <c r="AX27" s="228"/>
      <c r="AY27" s="226"/>
      <c r="AZ27" s="226"/>
      <c r="BA27" s="226"/>
      <c r="BB27" s="226"/>
      <c r="BC27" s="226"/>
      <c r="BD27" s="226"/>
      <c r="BE27" s="226"/>
      <c r="BF27" s="226">
        <f>2*Z27</f>
        <v>0</v>
      </c>
      <c r="BG27" s="226"/>
      <c r="BH27" s="226">
        <f>1*Z27</f>
        <v>0</v>
      </c>
      <c r="BI27" s="226"/>
      <c r="BJ27" s="226"/>
      <c r="BK27" s="226"/>
      <c r="BL27" s="226"/>
      <c r="BM27" s="228"/>
      <c r="BN27" s="226"/>
      <c r="BO27" s="233"/>
      <c r="BP27" s="233"/>
      <c r="BQ27" s="233"/>
      <c r="BR27" s="233"/>
      <c r="BS27" s="233"/>
      <c r="BT27" s="226">
        <f>1*Z27</f>
        <v>0</v>
      </c>
      <c r="BU27" s="80"/>
    </row>
    <row r="28" spans="1:73" ht="27.75" customHeight="1">
      <c r="A28" s="81"/>
      <c r="B28" s="197" t="s">
        <v>144</v>
      </c>
      <c r="C28" s="198" t="s">
        <v>118</v>
      </c>
      <c r="D28" s="229" t="s">
        <v>145</v>
      </c>
      <c r="E28" s="230"/>
      <c r="F28" s="201">
        <v>5</v>
      </c>
      <c r="G28" s="202">
        <v>41</v>
      </c>
      <c r="H28" s="203"/>
      <c r="I28" s="204"/>
      <c r="J28" s="205"/>
      <c r="K28" s="206"/>
      <c r="L28" s="207"/>
      <c r="M28" s="208"/>
      <c r="N28" s="209"/>
      <c r="O28" s="210"/>
      <c r="P28" s="211"/>
      <c r="Q28" s="212"/>
      <c r="R28" s="213"/>
      <c r="S28" s="214"/>
      <c r="T28" s="215"/>
      <c r="U28" s="745"/>
      <c r="V28" s="746"/>
      <c r="W28" s="747"/>
      <c r="X28" s="209"/>
      <c r="Y28" s="219"/>
      <c r="Z28" s="220">
        <f t="shared" si="0"/>
        <v>0</v>
      </c>
      <c r="AA28" s="220">
        <f t="shared" si="1"/>
        <v>0</v>
      </c>
      <c r="AB28" s="231">
        <f t="shared" si="2"/>
        <v>0</v>
      </c>
      <c r="AC28" s="232"/>
      <c r="AD28" s="222">
        <v>1.1000000000000001</v>
      </c>
      <c r="AE28" s="223">
        <f t="shared" si="3"/>
        <v>0</v>
      </c>
      <c r="AF28" s="224">
        <f t="shared" si="4"/>
        <v>0</v>
      </c>
      <c r="AG28" s="225"/>
      <c r="AH28" s="226"/>
      <c r="AI28" s="226">
        <f>1*Z28</f>
        <v>0</v>
      </c>
      <c r="AJ28" s="226">
        <f>4*Z28</f>
        <v>0</v>
      </c>
      <c r="AK28" s="226"/>
      <c r="AL28" s="226"/>
      <c r="AM28" s="226"/>
      <c r="AN28" s="226"/>
      <c r="AO28" s="226"/>
      <c r="AP28" s="226"/>
      <c r="AQ28" s="226"/>
      <c r="AR28" s="226"/>
      <c r="AS28" s="226"/>
      <c r="AT28" s="226"/>
      <c r="AU28" s="226"/>
      <c r="AV28" s="226"/>
      <c r="AW28" s="226"/>
      <c r="AX28" s="228"/>
      <c r="AY28" s="226"/>
      <c r="AZ28" s="226"/>
      <c r="BA28" s="226"/>
      <c r="BB28" s="226">
        <f>4*Z28</f>
        <v>0</v>
      </c>
      <c r="BC28" s="226"/>
      <c r="BD28" s="226">
        <f>1*Z28</f>
        <v>0</v>
      </c>
      <c r="BE28" s="226"/>
      <c r="BF28" s="226"/>
      <c r="BG28" s="226"/>
      <c r="BH28" s="226"/>
      <c r="BI28" s="226"/>
      <c r="BJ28" s="226"/>
      <c r="BK28" s="226"/>
      <c r="BL28" s="226"/>
      <c r="BM28" s="228"/>
      <c r="BN28" s="226"/>
      <c r="BO28" s="226">
        <f>5*Z28</f>
        <v>0</v>
      </c>
      <c r="BP28" s="233"/>
      <c r="BQ28" s="233"/>
      <c r="BR28" s="233"/>
      <c r="BS28" s="233"/>
      <c r="BT28" s="233"/>
      <c r="BU28" s="80"/>
    </row>
    <row r="29" spans="1:73" ht="28.5" customHeight="1">
      <c r="A29" s="81"/>
      <c r="B29" s="198" t="s">
        <v>146</v>
      </c>
      <c r="C29" s="198" t="s">
        <v>118</v>
      </c>
      <c r="D29" s="234" t="s">
        <v>147</v>
      </c>
      <c r="E29" s="198"/>
      <c r="F29" s="201">
        <v>5</v>
      </c>
      <c r="G29" s="202">
        <v>29</v>
      </c>
      <c r="H29" s="203"/>
      <c r="I29" s="204"/>
      <c r="J29" s="205"/>
      <c r="K29" s="206"/>
      <c r="L29" s="207"/>
      <c r="M29" s="208"/>
      <c r="N29" s="209"/>
      <c r="O29" s="210"/>
      <c r="P29" s="211"/>
      <c r="Q29" s="212"/>
      <c r="R29" s="213"/>
      <c r="S29" s="214"/>
      <c r="T29" s="215"/>
      <c r="U29" s="745"/>
      <c r="V29" s="746"/>
      <c r="W29" s="747"/>
      <c r="X29" s="209"/>
      <c r="Y29" s="219"/>
      <c r="Z29" s="220">
        <f t="shared" si="0"/>
        <v>0</v>
      </c>
      <c r="AA29" s="220">
        <f t="shared" si="1"/>
        <v>0</v>
      </c>
      <c r="AB29" s="231">
        <f t="shared" si="2"/>
        <v>0</v>
      </c>
      <c r="AC29" s="232"/>
      <c r="AD29" s="222">
        <v>0.7</v>
      </c>
      <c r="AE29" s="223">
        <f t="shared" si="3"/>
        <v>0</v>
      </c>
      <c r="AF29" s="224">
        <f t="shared" si="4"/>
        <v>0</v>
      </c>
      <c r="AG29" s="225"/>
      <c r="AH29" s="226"/>
      <c r="AI29" s="226"/>
      <c r="AJ29" s="226"/>
      <c r="AK29" s="226"/>
      <c r="AL29" s="226"/>
      <c r="AM29" s="226"/>
      <c r="AN29" s="226"/>
      <c r="AO29" s="226"/>
      <c r="AP29" s="226"/>
      <c r="AQ29" s="226"/>
      <c r="AR29" s="226"/>
      <c r="AS29" s="226"/>
      <c r="AT29" s="226"/>
      <c r="AU29" s="226"/>
      <c r="AV29" s="226"/>
      <c r="AW29" s="226"/>
      <c r="AX29" s="228"/>
      <c r="AY29" s="226"/>
      <c r="AZ29" s="226"/>
      <c r="BA29" s="226"/>
      <c r="BB29" s="226">
        <f>8*Z29</f>
        <v>0</v>
      </c>
      <c r="BC29" s="226"/>
      <c r="BD29" s="226">
        <f>7*Z29</f>
        <v>0</v>
      </c>
      <c r="BE29" s="226"/>
      <c r="BF29" s="226"/>
      <c r="BG29" s="226"/>
      <c r="BH29" s="226"/>
      <c r="BI29" s="226"/>
      <c r="BJ29" s="226"/>
      <c r="BK29" s="226"/>
      <c r="BL29" s="226"/>
      <c r="BM29" s="228"/>
      <c r="BN29" s="226"/>
      <c r="BO29" s="226">
        <f>5*Z29</f>
        <v>0</v>
      </c>
      <c r="BP29" s="233"/>
      <c r="BQ29" s="233"/>
      <c r="BR29" s="233"/>
      <c r="BS29" s="233"/>
      <c r="BT29" s="233"/>
      <c r="BU29" s="80"/>
    </row>
    <row r="30" spans="1:73" ht="27.75" customHeight="1">
      <c r="A30" s="81"/>
      <c r="B30" s="198" t="s">
        <v>148</v>
      </c>
      <c r="C30" s="198" t="s">
        <v>118</v>
      </c>
      <c r="D30" s="229" t="s">
        <v>149</v>
      </c>
      <c r="E30" s="230"/>
      <c r="F30" s="201">
        <v>5</v>
      </c>
      <c r="G30" s="202">
        <v>85</v>
      </c>
      <c r="H30" s="203"/>
      <c r="I30" s="204"/>
      <c r="J30" s="205"/>
      <c r="K30" s="206"/>
      <c r="L30" s="207"/>
      <c r="M30" s="208"/>
      <c r="N30" s="209"/>
      <c r="O30" s="210"/>
      <c r="P30" s="211"/>
      <c r="Q30" s="212"/>
      <c r="R30" s="213"/>
      <c r="S30" s="214"/>
      <c r="T30" s="215"/>
      <c r="U30" s="745"/>
      <c r="V30" s="746"/>
      <c r="W30" s="747"/>
      <c r="X30" s="209"/>
      <c r="Y30" s="219"/>
      <c r="Z30" s="220">
        <f t="shared" si="0"/>
        <v>0</v>
      </c>
      <c r="AA30" s="220">
        <f t="shared" si="1"/>
        <v>0</v>
      </c>
      <c r="AB30" s="231">
        <f t="shared" si="2"/>
        <v>0</v>
      </c>
      <c r="AC30" s="232"/>
      <c r="AD30" s="222">
        <v>2.2999999999999998</v>
      </c>
      <c r="AE30" s="223">
        <f t="shared" si="3"/>
        <v>0</v>
      </c>
      <c r="AF30" s="224">
        <f t="shared" si="4"/>
        <v>0</v>
      </c>
      <c r="AG30" s="225"/>
      <c r="AH30" s="226"/>
      <c r="AI30" s="226"/>
      <c r="AJ30" s="226">
        <f>1*Z30</f>
        <v>0</v>
      </c>
      <c r="AK30" s="226">
        <f>2*Z30</f>
        <v>0</v>
      </c>
      <c r="AL30" s="226">
        <f>1*Z30</f>
        <v>0</v>
      </c>
      <c r="AM30" s="226">
        <f>1*Z30</f>
        <v>0</v>
      </c>
      <c r="AN30" s="226"/>
      <c r="AO30" s="226"/>
      <c r="AP30" s="226"/>
      <c r="AQ30" s="226"/>
      <c r="AR30" s="226"/>
      <c r="AS30" s="226"/>
      <c r="AT30" s="226"/>
      <c r="AU30" s="226"/>
      <c r="AV30" s="226"/>
      <c r="AW30" s="226"/>
      <c r="AX30" s="228"/>
      <c r="AY30" s="226"/>
      <c r="AZ30" s="226"/>
      <c r="BA30" s="226"/>
      <c r="BB30" s="226"/>
      <c r="BC30" s="226"/>
      <c r="BD30" s="226">
        <f>2*Z30</f>
        <v>0</v>
      </c>
      <c r="BE30" s="226"/>
      <c r="BF30" s="226">
        <f>2*Z30</f>
        <v>0</v>
      </c>
      <c r="BG30" s="226"/>
      <c r="BH30" s="226">
        <f>1*Z30</f>
        <v>0</v>
      </c>
      <c r="BI30" s="226"/>
      <c r="BJ30" s="226"/>
      <c r="BK30" s="226"/>
      <c r="BL30" s="226"/>
      <c r="BM30" s="228"/>
      <c r="BN30" s="226"/>
      <c r="BO30" s="233"/>
      <c r="BP30" s="226">
        <f>5*Z30</f>
        <v>0</v>
      </c>
      <c r="BQ30" s="233"/>
      <c r="BR30" s="233"/>
      <c r="BS30" s="233"/>
      <c r="BT30" s="233"/>
      <c r="BU30" s="80"/>
    </row>
    <row r="31" spans="1:73" ht="28.5" customHeight="1">
      <c r="A31" s="81"/>
      <c r="B31" s="198" t="s">
        <v>150</v>
      </c>
      <c r="C31" s="198" t="s">
        <v>118</v>
      </c>
      <c r="D31" s="229" t="s">
        <v>151</v>
      </c>
      <c r="E31" s="230"/>
      <c r="F31" s="201">
        <v>5</v>
      </c>
      <c r="G31" s="202">
        <v>84</v>
      </c>
      <c r="H31" s="203"/>
      <c r="I31" s="204"/>
      <c r="J31" s="205"/>
      <c r="K31" s="206"/>
      <c r="L31" s="207"/>
      <c r="M31" s="208"/>
      <c r="N31" s="209"/>
      <c r="O31" s="210"/>
      <c r="P31" s="211"/>
      <c r="Q31" s="212"/>
      <c r="R31" s="213"/>
      <c r="S31" s="214"/>
      <c r="T31" s="215"/>
      <c r="U31" s="745"/>
      <c r="V31" s="746"/>
      <c r="W31" s="747"/>
      <c r="X31" s="209"/>
      <c r="Y31" s="219"/>
      <c r="Z31" s="220">
        <f t="shared" si="0"/>
        <v>0</v>
      </c>
      <c r="AA31" s="220">
        <f t="shared" si="1"/>
        <v>0</v>
      </c>
      <c r="AB31" s="231">
        <f t="shared" si="2"/>
        <v>0</v>
      </c>
      <c r="AC31" s="232"/>
      <c r="AD31" s="222">
        <v>2.2999999999999998</v>
      </c>
      <c r="AE31" s="223">
        <f t="shared" si="3"/>
        <v>0</v>
      </c>
      <c r="AF31" s="224">
        <f t="shared" si="4"/>
        <v>0</v>
      </c>
      <c r="AG31" s="225"/>
      <c r="AH31" s="226"/>
      <c r="AI31" s="226"/>
      <c r="AJ31" s="226"/>
      <c r="AK31" s="226">
        <f>4*Z31</f>
        <v>0</v>
      </c>
      <c r="AL31" s="226">
        <f>1*Z31</f>
        <v>0</v>
      </c>
      <c r="AM31" s="226"/>
      <c r="AN31" s="226"/>
      <c r="AO31" s="226"/>
      <c r="AP31" s="226"/>
      <c r="AQ31" s="226"/>
      <c r="AR31" s="226"/>
      <c r="AS31" s="226"/>
      <c r="AT31" s="226"/>
      <c r="AU31" s="226"/>
      <c r="AV31" s="226"/>
      <c r="AW31" s="226"/>
      <c r="AX31" s="228"/>
      <c r="AY31" s="226"/>
      <c r="AZ31" s="226"/>
      <c r="BA31" s="226"/>
      <c r="BB31" s="226">
        <f>1*Z31</f>
        <v>0</v>
      </c>
      <c r="BC31" s="226"/>
      <c r="BD31" s="226">
        <f>3*Z31</f>
        <v>0</v>
      </c>
      <c r="BE31" s="226"/>
      <c r="BF31" s="226">
        <f>1*Z31</f>
        <v>0</v>
      </c>
      <c r="BG31" s="226"/>
      <c r="BH31" s="226"/>
      <c r="BI31" s="226"/>
      <c r="BJ31" s="226"/>
      <c r="BK31" s="226"/>
      <c r="BL31" s="226"/>
      <c r="BM31" s="228"/>
      <c r="BN31" s="226"/>
      <c r="BO31" s="233"/>
      <c r="BP31" s="226">
        <f>5*Z31</f>
        <v>0</v>
      </c>
      <c r="BQ31" s="233"/>
      <c r="BR31" s="233"/>
      <c r="BS31" s="233"/>
      <c r="BT31" s="233"/>
      <c r="BU31" s="80"/>
    </row>
    <row r="32" spans="1:73" ht="28.5" customHeight="1">
      <c r="A32" s="81"/>
      <c r="B32" s="198" t="s">
        <v>152</v>
      </c>
      <c r="C32" s="198" t="s">
        <v>118</v>
      </c>
      <c r="D32" s="199" t="s">
        <v>153</v>
      </c>
      <c r="E32" s="200"/>
      <c r="F32" s="201">
        <v>10</v>
      </c>
      <c r="G32" s="202">
        <v>175</v>
      </c>
      <c r="H32" s="203"/>
      <c r="I32" s="204"/>
      <c r="J32" s="205"/>
      <c r="K32" s="206"/>
      <c r="L32" s="207"/>
      <c r="M32" s="208"/>
      <c r="N32" s="209"/>
      <c r="O32" s="210"/>
      <c r="P32" s="211"/>
      <c r="Q32" s="212"/>
      <c r="R32" s="213"/>
      <c r="S32" s="214"/>
      <c r="T32" s="215"/>
      <c r="U32" s="745"/>
      <c r="V32" s="746"/>
      <c r="W32" s="747"/>
      <c r="X32" s="209"/>
      <c r="Y32" s="219"/>
      <c r="Z32" s="220">
        <f t="shared" si="0"/>
        <v>0</v>
      </c>
      <c r="AA32" s="220">
        <f t="shared" si="1"/>
        <v>0</v>
      </c>
      <c r="AB32" s="221">
        <f t="shared" si="2"/>
        <v>0</v>
      </c>
      <c r="AC32" s="152"/>
      <c r="AD32" s="222">
        <v>4.3</v>
      </c>
      <c r="AE32" s="223">
        <f t="shared" si="3"/>
        <v>0</v>
      </c>
      <c r="AF32" s="224">
        <f>AH48*0.26+AI48*0.32+AJ48*0.36+AK48*0.42+AL48*0.5+AM48*0.52+AN48*0.62+AO48*0.68+AP48*0.85+AQ48*0.85+AS32*0.13+AU32*0.154+AW32*0.208+BA48*0.04+BB48*0.04+BC48*0.06+BD48*0.09+BE48*0.07+BF48*0.11+BG48*0.08+BH48*0.19+BI48*0.09+BJ48*0.22+BK48*0.1+BL48*0.18</f>
        <v>0</v>
      </c>
      <c r="AG32" s="225"/>
      <c r="AH32" s="226"/>
      <c r="AI32" s="226">
        <f>1*Z32</f>
        <v>0</v>
      </c>
      <c r="AJ32" s="226">
        <f>8*Z32</f>
        <v>0</v>
      </c>
      <c r="AK32" s="226">
        <f>1*Z32</f>
        <v>0</v>
      </c>
      <c r="AL32" s="226"/>
      <c r="AM32" s="226"/>
      <c r="AN32" s="226"/>
      <c r="AO32" s="226"/>
      <c r="AP32" s="226"/>
      <c r="AQ32" s="226"/>
      <c r="AR32" s="227"/>
      <c r="AS32" s="227"/>
      <c r="AT32" s="227"/>
      <c r="AU32" s="227"/>
      <c r="AV32" s="227"/>
      <c r="AW32" s="227"/>
      <c r="AX32" s="228"/>
      <c r="AY32" s="226"/>
      <c r="AZ32" s="226"/>
      <c r="BA32" s="227"/>
      <c r="BB32" s="227"/>
      <c r="BC32" s="227"/>
      <c r="BD32" s="227">
        <f>15*Z32</f>
        <v>0</v>
      </c>
      <c r="BE32" s="227"/>
      <c r="BF32" s="227">
        <f>12*Z32</f>
        <v>0</v>
      </c>
      <c r="BG32" s="227"/>
      <c r="BH32" s="227">
        <f>3*Z32</f>
        <v>0</v>
      </c>
      <c r="BI32" s="227"/>
      <c r="BJ32" s="227"/>
      <c r="BK32" s="227"/>
      <c r="BL32" s="227"/>
      <c r="BM32" s="228"/>
      <c r="BN32" s="227"/>
      <c r="BO32" s="227"/>
      <c r="BP32" s="227">
        <f>10*Z32</f>
        <v>0</v>
      </c>
      <c r="BQ32" s="227"/>
      <c r="BR32" s="227"/>
      <c r="BS32" s="227"/>
      <c r="BT32" s="227"/>
      <c r="BU32" s="80"/>
    </row>
    <row r="33" spans="1:73" ht="27.75" customHeight="1">
      <c r="A33" s="81"/>
      <c r="B33" s="198" t="s">
        <v>154</v>
      </c>
      <c r="C33" s="198" t="s">
        <v>118</v>
      </c>
      <c r="D33" s="229" t="s">
        <v>155</v>
      </c>
      <c r="E33" s="230"/>
      <c r="F33" s="201">
        <v>5</v>
      </c>
      <c r="G33" s="202">
        <v>109</v>
      </c>
      <c r="H33" s="203"/>
      <c r="I33" s="204"/>
      <c r="J33" s="205"/>
      <c r="K33" s="206"/>
      <c r="L33" s="207"/>
      <c r="M33" s="208"/>
      <c r="N33" s="209"/>
      <c r="O33" s="210"/>
      <c r="P33" s="211"/>
      <c r="Q33" s="212"/>
      <c r="R33" s="213"/>
      <c r="S33" s="214"/>
      <c r="T33" s="215"/>
      <c r="U33" s="745"/>
      <c r="V33" s="746"/>
      <c r="W33" s="747"/>
      <c r="X33" s="209"/>
      <c r="Y33" s="219"/>
      <c r="Z33" s="220">
        <f t="shared" si="0"/>
        <v>0</v>
      </c>
      <c r="AA33" s="220">
        <f t="shared" si="1"/>
        <v>0</v>
      </c>
      <c r="AB33" s="231">
        <f t="shared" si="2"/>
        <v>0</v>
      </c>
      <c r="AC33" s="232"/>
      <c r="AD33" s="222">
        <v>3.2</v>
      </c>
      <c r="AE33" s="223">
        <f t="shared" si="3"/>
        <v>0</v>
      </c>
      <c r="AF33" s="224">
        <f t="shared" ref="AF33:AF41" si="6">AH33*0.26+AI33*0.32+AJ33*0.36+AK33*0.42+AL33*0.5+AM33*0.52+AN33*0.62+AO33*0.68+AP33*0.85+AQ33*0.85+AS33*0.13+AU33*0.154+AW33*0.208+BA33*0.04+BB33*0.04+BC33*0.06+BD33*0.09+BE33*0.07+BF33*0.11+BG33*0.08+BH33*0.19+BI33*0.09+BJ33*0.22+BK33*0.1+BL33*0.18</f>
        <v>0</v>
      </c>
      <c r="AG33" s="225"/>
      <c r="AH33" s="226"/>
      <c r="AI33" s="226"/>
      <c r="AJ33" s="226">
        <f>2*Z33</f>
        <v>0</v>
      </c>
      <c r="AK33" s="226">
        <f>2*Z33</f>
        <v>0</v>
      </c>
      <c r="AL33" s="226">
        <f>1*Z33</f>
        <v>0</v>
      </c>
      <c r="AM33" s="226"/>
      <c r="AN33" s="226"/>
      <c r="AO33" s="226"/>
      <c r="AP33" s="226"/>
      <c r="AQ33" s="226"/>
      <c r="AR33" s="226"/>
      <c r="AS33" s="226"/>
      <c r="AT33" s="226"/>
      <c r="AU33" s="226"/>
      <c r="AV33" s="226"/>
      <c r="AW33" s="226"/>
      <c r="AX33" s="228"/>
      <c r="AY33" s="226"/>
      <c r="AZ33" s="226"/>
      <c r="BA33" s="226"/>
      <c r="BB33" s="226"/>
      <c r="BC33" s="226"/>
      <c r="BD33" s="226">
        <f>4*Z33</f>
        <v>0</v>
      </c>
      <c r="BE33" s="226"/>
      <c r="BF33" s="226">
        <f>1*Z33</f>
        <v>0</v>
      </c>
      <c r="BG33" s="226"/>
      <c r="BH33" s="226"/>
      <c r="BI33" s="226"/>
      <c r="BJ33" s="226"/>
      <c r="BK33" s="226"/>
      <c r="BL33" s="226"/>
      <c r="BM33" s="228"/>
      <c r="BN33" s="226"/>
      <c r="BO33" s="233"/>
      <c r="BP33" s="226">
        <f>5*Z33</f>
        <v>0</v>
      </c>
      <c r="BQ33" s="233"/>
      <c r="BR33" s="233"/>
      <c r="BS33" s="233"/>
      <c r="BT33" s="233"/>
      <c r="BU33" s="80"/>
    </row>
    <row r="34" spans="1:73" ht="27.75" customHeight="1">
      <c r="A34" s="81"/>
      <c r="B34" s="198" t="s">
        <v>156</v>
      </c>
      <c r="C34" s="198" t="s">
        <v>118</v>
      </c>
      <c r="D34" s="229" t="s">
        <v>157</v>
      </c>
      <c r="E34" s="230"/>
      <c r="F34" s="201">
        <v>1</v>
      </c>
      <c r="G34" s="202">
        <v>61</v>
      </c>
      <c r="H34" s="203"/>
      <c r="I34" s="204"/>
      <c r="J34" s="205"/>
      <c r="K34" s="206"/>
      <c r="L34" s="207"/>
      <c r="M34" s="208"/>
      <c r="N34" s="209"/>
      <c r="O34" s="210"/>
      <c r="P34" s="211"/>
      <c r="Q34" s="212"/>
      <c r="R34" s="213"/>
      <c r="S34" s="214"/>
      <c r="T34" s="215"/>
      <c r="U34" s="745"/>
      <c r="V34" s="746"/>
      <c r="W34" s="747"/>
      <c r="X34" s="209"/>
      <c r="Y34" s="219"/>
      <c r="Z34" s="220">
        <f t="shared" si="0"/>
        <v>0</v>
      </c>
      <c r="AA34" s="220">
        <f t="shared" si="1"/>
        <v>0</v>
      </c>
      <c r="AB34" s="221">
        <f t="shared" si="2"/>
        <v>0</v>
      </c>
      <c r="AC34" s="152"/>
      <c r="AD34" s="222">
        <v>2</v>
      </c>
      <c r="AE34" s="223">
        <f t="shared" si="3"/>
        <v>0</v>
      </c>
      <c r="AF34" s="224">
        <f t="shared" si="6"/>
        <v>0</v>
      </c>
      <c r="AG34" s="225"/>
      <c r="AH34" s="226"/>
      <c r="AI34" s="226"/>
      <c r="AJ34" s="226"/>
      <c r="AK34" s="226"/>
      <c r="AL34" s="226">
        <f>1*Z34</f>
        <v>0</v>
      </c>
      <c r="AM34" s="226"/>
      <c r="AN34" s="226"/>
      <c r="AO34" s="226"/>
      <c r="AP34" s="226"/>
      <c r="AQ34" s="226"/>
      <c r="AR34" s="226"/>
      <c r="AS34" s="226"/>
      <c r="AT34" s="226"/>
      <c r="AU34" s="226"/>
      <c r="AV34" s="226"/>
      <c r="AW34" s="226"/>
      <c r="AX34" s="228"/>
      <c r="AY34" s="226"/>
      <c r="AZ34" s="226"/>
      <c r="BA34" s="226"/>
      <c r="BB34" s="226"/>
      <c r="BC34" s="226"/>
      <c r="BD34" s="226"/>
      <c r="BE34" s="226"/>
      <c r="BF34" s="226">
        <f>5*Z34</f>
        <v>0</v>
      </c>
      <c r="BG34" s="226"/>
      <c r="BH34" s="226"/>
      <c r="BI34" s="226"/>
      <c r="BJ34" s="226"/>
      <c r="BK34" s="226"/>
      <c r="BL34" s="226"/>
      <c r="BM34" s="228"/>
      <c r="BN34" s="226"/>
      <c r="BO34" s="233"/>
      <c r="BP34" s="233"/>
      <c r="BQ34" s="233"/>
      <c r="BR34" s="233"/>
      <c r="BS34" s="226">
        <f>1*Z34</f>
        <v>0</v>
      </c>
      <c r="BT34" s="233"/>
      <c r="BU34" s="80"/>
    </row>
    <row r="35" spans="1:73" ht="27.75" customHeight="1">
      <c r="A35" s="81"/>
      <c r="B35" s="198" t="s">
        <v>158</v>
      </c>
      <c r="C35" s="198" t="s">
        <v>118</v>
      </c>
      <c r="D35" s="229" t="s">
        <v>159</v>
      </c>
      <c r="E35" s="230"/>
      <c r="F35" s="201">
        <v>1</v>
      </c>
      <c r="G35" s="202">
        <v>55</v>
      </c>
      <c r="H35" s="203"/>
      <c r="I35" s="204"/>
      <c r="J35" s="205"/>
      <c r="K35" s="206"/>
      <c r="L35" s="207"/>
      <c r="M35" s="208"/>
      <c r="N35" s="209"/>
      <c r="O35" s="210"/>
      <c r="P35" s="211"/>
      <c r="Q35" s="212"/>
      <c r="R35" s="213"/>
      <c r="S35" s="214"/>
      <c r="T35" s="215"/>
      <c r="U35" s="745"/>
      <c r="V35" s="746"/>
      <c r="W35" s="747"/>
      <c r="X35" s="209"/>
      <c r="Y35" s="219"/>
      <c r="Z35" s="220">
        <f t="shared" si="0"/>
        <v>0</v>
      </c>
      <c r="AA35" s="220">
        <f t="shared" si="1"/>
        <v>0</v>
      </c>
      <c r="AB35" s="221">
        <f t="shared" si="2"/>
        <v>0</v>
      </c>
      <c r="AC35" s="152"/>
      <c r="AD35" s="222">
        <v>1.6</v>
      </c>
      <c r="AE35" s="223">
        <f t="shared" si="3"/>
        <v>0</v>
      </c>
      <c r="AF35" s="224">
        <f t="shared" si="6"/>
        <v>0</v>
      </c>
      <c r="AG35" s="225"/>
      <c r="AH35" s="226"/>
      <c r="AI35" s="226"/>
      <c r="AJ35" s="226"/>
      <c r="AK35" s="226">
        <f>1*Z35</f>
        <v>0</v>
      </c>
      <c r="AL35" s="226"/>
      <c r="AM35" s="226"/>
      <c r="AN35" s="226"/>
      <c r="AO35" s="226"/>
      <c r="AP35" s="226"/>
      <c r="AQ35" s="226"/>
      <c r="AR35" s="226"/>
      <c r="AS35" s="226"/>
      <c r="AT35" s="226"/>
      <c r="AU35" s="226"/>
      <c r="AV35" s="226"/>
      <c r="AW35" s="226"/>
      <c r="AX35" s="228"/>
      <c r="AY35" s="226"/>
      <c r="AZ35" s="226"/>
      <c r="BA35" s="226"/>
      <c r="BB35" s="226"/>
      <c r="BC35" s="226"/>
      <c r="BD35" s="226">
        <f>4*Z35</f>
        <v>0</v>
      </c>
      <c r="BE35" s="226"/>
      <c r="BF35" s="226">
        <f>1*Z35</f>
        <v>0</v>
      </c>
      <c r="BG35" s="226"/>
      <c r="BH35" s="226"/>
      <c r="BI35" s="226"/>
      <c r="BJ35" s="226"/>
      <c r="BK35" s="226"/>
      <c r="BL35" s="226"/>
      <c r="BM35" s="228"/>
      <c r="BN35" s="226"/>
      <c r="BO35" s="233"/>
      <c r="BP35" s="233"/>
      <c r="BQ35" s="233"/>
      <c r="BR35" s="233"/>
      <c r="BS35" s="226">
        <f>1*Z35</f>
        <v>0</v>
      </c>
      <c r="BT35" s="233"/>
      <c r="BU35" s="80"/>
    </row>
    <row r="36" spans="1:73" ht="27.75" customHeight="1">
      <c r="A36" s="81"/>
      <c r="B36" s="198" t="s">
        <v>160</v>
      </c>
      <c r="C36" s="198" t="s">
        <v>118</v>
      </c>
      <c r="D36" s="229" t="s">
        <v>161</v>
      </c>
      <c r="E36" s="230"/>
      <c r="F36" s="201">
        <v>1</v>
      </c>
      <c r="G36" s="202">
        <v>52</v>
      </c>
      <c r="H36" s="203"/>
      <c r="I36" s="204"/>
      <c r="J36" s="205"/>
      <c r="K36" s="206"/>
      <c r="L36" s="207"/>
      <c r="M36" s="208"/>
      <c r="N36" s="209"/>
      <c r="O36" s="210"/>
      <c r="P36" s="211"/>
      <c r="Q36" s="212"/>
      <c r="R36" s="213"/>
      <c r="S36" s="214"/>
      <c r="T36" s="215"/>
      <c r="U36" s="745"/>
      <c r="V36" s="746"/>
      <c r="W36" s="747"/>
      <c r="X36" s="209"/>
      <c r="Y36" s="219"/>
      <c r="Z36" s="220">
        <f t="shared" si="0"/>
        <v>0</v>
      </c>
      <c r="AA36" s="220">
        <f t="shared" si="1"/>
        <v>0</v>
      </c>
      <c r="AB36" s="221">
        <f t="shared" si="2"/>
        <v>0</v>
      </c>
      <c r="AC36" s="152"/>
      <c r="AD36" s="222">
        <v>1.4</v>
      </c>
      <c r="AE36" s="223">
        <f t="shared" si="3"/>
        <v>0</v>
      </c>
      <c r="AF36" s="224">
        <f t="shared" si="6"/>
        <v>0</v>
      </c>
      <c r="AG36" s="225"/>
      <c r="AH36" s="226"/>
      <c r="AI36" s="226"/>
      <c r="AJ36" s="226"/>
      <c r="AK36" s="226"/>
      <c r="AL36" s="226">
        <f>1*Z36</f>
        <v>0</v>
      </c>
      <c r="AM36" s="226"/>
      <c r="AN36" s="226"/>
      <c r="AO36" s="226"/>
      <c r="AP36" s="226"/>
      <c r="AQ36" s="226"/>
      <c r="AR36" s="226"/>
      <c r="AS36" s="226"/>
      <c r="AT36" s="226"/>
      <c r="AU36" s="226"/>
      <c r="AV36" s="226"/>
      <c r="AW36" s="226"/>
      <c r="AX36" s="228"/>
      <c r="AY36" s="226"/>
      <c r="AZ36" s="226"/>
      <c r="BA36" s="226"/>
      <c r="BB36" s="226"/>
      <c r="BC36" s="226"/>
      <c r="BD36" s="226"/>
      <c r="BE36" s="226"/>
      <c r="BF36" s="226">
        <f>3*Z36</f>
        <v>0</v>
      </c>
      <c r="BG36" s="226"/>
      <c r="BH36" s="226"/>
      <c r="BI36" s="226"/>
      <c r="BJ36" s="226"/>
      <c r="BK36" s="226"/>
      <c r="BL36" s="226"/>
      <c r="BM36" s="228"/>
      <c r="BN36" s="226"/>
      <c r="BO36" s="233"/>
      <c r="BP36" s="233"/>
      <c r="BQ36" s="233"/>
      <c r="BR36" s="233"/>
      <c r="BS36" s="226">
        <f>1*Z36</f>
        <v>0</v>
      </c>
      <c r="BT36" s="233"/>
      <c r="BU36" s="80"/>
    </row>
    <row r="37" spans="1:73" ht="27.75" customHeight="1">
      <c r="A37" s="81"/>
      <c r="B37" s="198" t="s">
        <v>162</v>
      </c>
      <c r="C37" s="198" t="s">
        <v>118</v>
      </c>
      <c r="D37" s="229" t="s">
        <v>163</v>
      </c>
      <c r="E37" s="230"/>
      <c r="F37" s="201">
        <v>2</v>
      </c>
      <c r="G37" s="202">
        <v>123</v>
      </c>
      <c r="H37" s="203"/>
      <c r="I37" s="204"/>
      <c r="J37" s="205"/>
      <c r="K37" s="206"/>
      <c r="L37" s="207"/>
      <c r="M37" s="208"/>
      <c r="N37" s="209"/>
      <c r="O37" s="210"/>
      <c r="P37" s="211"/>
      <c r="Q37" s="212"/>
      <c r="R37" s="213"/>
      <c r="S37" s="214"/>
      <c r="T37" s="215"/>
      <c r="U37" s="745"/>
      <c r="V37" s="746"/>
      <c r="W37" s="747"/>
      <c r="X37" s="209"/>
      <c r="Y37" s="219"/>
      <c r="Z37" s="220">
        <f t="shared" si="0"/>
        <v>0</v>
      </c>
      <c r="AA37" s="220">
        <f t="shared" si="1"/>
        <v>0</v>
      </c>
      <c r="AB37" s="221">
        <f t="shared" si="2"/>
        <v>0</v>
      </c>
      <c r="AC37" s="152"/>
      <c r="AD37" s="222">
        <v>3.5</v>
      </c>
      <c r="AE37" s="223">
        <f t="shared" si="3"/>
        <v>0</v>
      </c>
      <c r="AF37" s="224">
        <f t="shared" si="6"/>
        <v>0</v>
      </c>
      <c r="AG37" s="225"/>
      <c r="AH37" s="226"/>
      <c r="AI37" s="226"/>
      <c r="AJ37" s="226">
        <f>2*Z37</f>
        <v>0</v>
      </c>
      <c r="AK37" s="226"/>
      <c r="AL37" s="226"/>
      <c r="AM37" s="226"/>
      <c r="AN37" s="226"/>
      <c r="AO37" s="226"/>
      <c r="AP37" s="226"/>
      <c r="AQ37" s="226"/>
      <c r="AR37" s="226"/>
      <c r="AS37" s="226"/>
      <c r="AT37" s="226"/>
      <c r="AU37" s="226"/>
      <c r="AV37" s="226"/>
      <c r="AW37" s="226"/>
      <c r="AX37" s="228"/>
      <c r="AY37" s="226"/>
      <c r="AZ37" s="226"/>
      <c r="BA37" s="226"/>
      <c r="BB37" s="226">
        <f>4*Z37</f>
        <v>0</v>
      </c>
      <c r="BC37" s="226"/>
      <c r="BD37" s="226">
        <f>6*Z37</f>
        <v>0</v>
      </c>
      <c r="BE37" s="226"/>
      <c r="BF37" s="226"/>
      <c r="BG37" s="226"/>
      <c r="BH37" s="226"/>
      <c r="BI37" s="226"/>
      <c r="BJ37" s="226"/>
      <c r="BK37" s="226"/>
      <c r="BL37" s="226"/>
      <c r="BM37" s="228"/>
      <c r="BN37" s="226"/>
      <c r="BO37" s="233"/>
      <c r="BP37" s="233"/>
      <c r="BQ37" s="233"/>
      <c r="BR37" s="233"/>
      <c r="BS37" s="226">
        <f>2*Z37</f>
        <v>0</v>
      </c>
      <c r="BT37" s="233"/>
      <c r="BU37" s="80"/>
    </row>
    <row r="38" spans="1:73" ht="27.75" customHeight="1">
      <c r="A38" s="81"/>
      <c r="B38" s="198" t="s">
        <v>164</v>
      </c>
      <c r="C38" s="198" t="s">
        <v>118</v>
      </c>
      <c r="D38" s="234" t="s">
        <v>165</v>
      </c>
      <c r="E38" s="198"/>
      <c r="F38" s="201">
        <v>2</v>
      </c>
      <c r="G38" s="202">
        <v>51</v>
      </c>
      <c r="H38" s="203"/>
      <c r="I38" s="204"/>
      <c r="J38" s="205"/>
      <c r="K38" s="206"/>
      <c r="L38" s="207"/>
      <c r="M38" s="208"/>
      <c r="N38" s="209"/>
      <c r="O38" s="210"/>
      <c r="P38" s="211"/>
      <c r="Q38" s="212"/>
      <c r="R38" s="213"/>
      <c r="S38" s="214"/>
      <c r="T38" s="215"/>
      <c r="U38" s="745"/>
      <c r="V38" s="746"/>
      <c r="W38" s="747"/>
      <c r="X38" s="209"/>
      <c r="Y38" s="219"/>
      <c r="Z38" s="220">
        <f t="shared" si="0"/>
        <v>0</v>
      </c>
      <c r="AA38" s="220">
        <f t="shared" si="1"/>
        <v>0</v>
      </c>
      <c r="AB38" s="221">
        <f t="shared" si="2"/>
        <v>0</v>
      </c>
      <c r="AC38" s="152"/>
      <c r="AD38" s="222">
        <v>1.5</v>
      </c>
      <c r="AE38" s="223">
        <f t="shared" si="3"/>
        <v>0</v>
      </c>
      <c r="AF38" s="224">
        <f t="shared" si="6"/>
        <v>0</v>
      </c>
      <c r="AG38" s="225"/>
      <c r="AH38" s="226"/>
      <c r="AI38" s="226"/>
      <c r="AJ38" s="226">
        <f>2*Z38</f>
        <v>0</v>
      </c>
      <c r="AK38" s="226"/>
      <c r="AL38" s="226"/>
      <c r="AM38" s="226"/>
      <c r="AN38" s="226"/>
      <c r="AO38" s="226"/>
      <c r="AP38" s="226"/>
      <c r="AQ38" s="226"/>
      <c r="AR38" s="226"/>
      <c r="AS38" s="226"/>
      <c r="AT38" s="226"/>
      <c r="AU38" s="226"/>
      <c r="AV38" s="226"/>
      <c r="AW38" s="226"/>
      <c r="AX38" s="228"/>
      <c r="AY38" s="226"/>
      <c r="AZ38" s="226"/>
      <c r="BA38" s="226"/>
      <c r="BB38" s="226">
        <f>4*Z38</f>
        <v>0</v>
      </c>
      <c r="BC38" s="226"/>
      <c r="BD38" s="226">
        <f>2*Z38</f>
        <v>0</v>
      </c>
      <c r="BE38" s="226"/>
      <c r="BF38" s="226"/>
      <c r="BG38" s="226"/>
      <c r="BH38" s="226"/>
      <c r="BI38" s="226"/>
      <c r="BJ38" s="226"/>
      <c r="BK38" s="226"/>
      <c r="BL38" s="226"/>
      <c r="BM38" s="228"/>
      <c r="BN38" s="226"/>
      <c r="BO38" s="233"/>
      <c r="BP38" s="233"/>
      <c r="BQ38" s="226">
        <f>2*Z38</f>
        <v>0</v>
      </c>
      <c r="BR38" s="233"/>
      <c r="BS38" s="233"/>
      <c r="BT38" s="233"/>
      <c r="BU38" s="80"/>
    </row>
    <row r="39" spans="1:73" ht="27.75" customHeight="1">
      <c r="A39" s="81"/>
      <c r="B39" s="198" t="s">
        <v>166</v>
      </c>
      <c r="C39" s="198" t="s">
        <v>118</v>
      </c>
      <c r="D39" s="229" t="s">
        <v>167</v>
      </c>
      <c r="E39" s="230"/>
      <c r="F39" s="201">
        <v>1</v>
      </c>
      <c r="G39" s="202">
        <v>33</v>
      </c>
      <c r="H39" s="203"/>
      <c r="I39" s="204"/>
      <c r="J39" s="205"/>
      <c r="K39" s="206"/>
      <c r="L39" s="207"/>
      <c r="M39" s="208"/>
      <c r="N39" s="209"/>
      <c r="O39" s="210"/>
      <c r="P39" s="211"/>
      <c r="Q39" s="212"/>
      <c r="R39" s="213"/>
      <c r="S39" s="214"/>
      <c r="T39" s="215"/>
      <c r="U39" s="745"/>
      <c r="V39" s="746"/>
      <c r="W39" s="747"/>
      <c r="X39" s="209"/>
      <c r="Y39" s="219"/>
      <c r="Z39" s="220">
        <f t="shared" si="0"/>
        <v>0</v>
      </c>
      <c r="AA39" s="220">
        <f t="shared" si="1"/>
        <v>0</v>
      </c>
      <c r="AB39" s="221">
        <f t="shared" si="2"/>
        <v>0</v>
      </c>
      <c r="AC39" s="152"/>
      <c r="AD39" s="222">
        <v>1</v>
      </c>
      <c r="AE39" s="223">
        <f t="shared" si="3"/>
        <v>0</v>
      </c>
      <c r="AF39" s="224">
        <f t="shared" si="6"/>
        <v>0</v>
      </c>
      <c r="AG39" s="225"/>
      <c r="AH39" s="226"/>
      <c r="AI39" s="226"/>
      <c r="AJ39" s="226"/>
      <c r="AK39" s="226">
        <f>1*Z39</f>
        <v>0</v>
      </c>
      <c r="AL39" s="226"/>
      <c r="AM39" s="226"/>
      <c r="AN39" s="226"/>
      <c r="AO39" s="226"/>
      <c r="AP39" s="226"/>
      <c r="AQ39" s="226"/>
      <c r="AR39" s="226"/>
      <c r="AS39" s="226"/>
      <c r="AT39" s="226"/>
      <c r="AU39" s="226"/>
      <c r="AV39" s="226"/>
      <c r="AW39" s="226"/>
      <c r="AX39" s="228"/>
      <c r="AY39" s="226"/>
      <c r="AZ39" s="226"/>
      <c r="BA39" s="226"/>
      <c r="BB39" s="226"/>
      <c r="BC39" s="226"/>
      <c r="BD39" s="226"/>
      <c r="BE39" s="226"/>
      <c r="BF39" s="226">
        <f>3*Z39</f>
        <v>0</v>
      </c>
      <c r="BG39" s="226"/>
      <c r="BH39" s="226"/>
      <c r="BI39" s="226"/>
      <c r="BJ39" s="226"/>
      <c r="BK39" s="226"/>
      <c r="BL39" s="226"/>
      <c r="BM39" s="228"/>
      <c r="BN39" s="226"/>
      <c r="BO39" s="233"/>
      <c r="BP39" s="233"/>
      <c r="BQ39" s="233"/>
      <c r="BR39" s="226">
        <f>1*Z39</f>
        <v>0</v>
      </c>
      <c r="BS39" s="233"/>
      <c r="BT39" s="233"/>
      <c r="BU39" s="80"/>
    </row>
    <row r="40" spans="1:73" ht="27.75" customHeight="1">
      <c r="A40" s="81"/>
      <c r="B40" s="198" t="s">
        <v>168</v>
      </c>
      <c r="C40" s="198" t="s">
        <v>118</v>
      </c>
      <c r="D40" s="229" t="s">
        <v>169</v>
      </c>
      <c r="E40" s="230"/>
      <c r="F40" s="201">
        <v>5</v>
      </c>
      <c r="G40" s="202">
        <v>20</v>
      </c>
      <c r="H40" s="203"/>
      <c r="I40" s="204"/>
      <c r="J40" s="205"/>
      <c r="K40" s="206"/>
      <c r="L40" s="207"/>
      <c r="M40" s="208"/>
      <c r="N40" s="209"/>
      <c r="O40" s="210"/>
      <c r="P40" s="211"/>
      <c r="Q40" s="212"/>
      <c r="R40" s="213"/>
      <c r="S40" s="214"/>
      <c r="T40" s="215"/>
      <c r="U40" s="745"/>
      <c r="V40" s="746"/>
      <c r="W40" s="747"/>
      <c r="X40" s="209"/>
      <c r="Y40" s="219"/>
      <c r="Z40" s="220">
        <f t="shared" si="0"/>
        <v>0</v>
      </c>
      <c r="AA40" s="220">
        <f t="shared" si="1"/>
        <v>0</v>
      </c>
      <c r="AB40" s="231">
        <f t="shared" si="2"/>
        <v>0</v>
      </c>
      <c r="AC40" s="232"/>
      <c r="AD40" s="222">
        <v>0.5</v>
      </c>
      <c r="AE40" s="223">
        <f t="shared" si="3"/>
        <v>0</v>
      </c>
      <c r="AF40" s="224">
        <f t="shared" si="6"/>
        <v>0</v>
      </c>
      <c r="AG40" s="225"/>
      <c r="AH40" s="226"/>
      <c r="AI40" s="226"/>
      <c r="AJ40" s="226"/>
      <c r="AK40" s="226"/>
      <c r="AL40" s="226"/>
      <c r="AM40" s="226"/>
      <c r="AN40" s="226"/>
      <c r="AO40" s="226"/>
      <c r="AP40" s="226"/>
      <c r="AQ40" s="226"/>
      <c r="AR40" s="226"/>
      <c r="AS40" s="226"/>
      <c r="AT40" s="226"/>
      <c r="AU40" s="226"/>
      <c r="AV40" s="226"/>
      <c r="AW40" s="226"/>
      <c r="AX40" s="228"/>
      <c r="AY40" s="226"/>
      <c r="AZ40" s="226"/>
      <c r="BA40" s="226"/>
      <c r="BB40" s="226">
        <f>12*Z40</f>
        <v>0</v>
      </c>
      <c r="BC40" s="226"/>
      <c r="BD40" s="226"/>
      <c r="BE40" s="226"/>
      <c r="BF40" s="226"/>
      <c r="BG40" s="226"/>
      <c r="BH40" s="226"/>
      <c r="BI40" s="226"/>
      <c r="BJ40" s="226"/>
      <c r="BK40" s="226"/>
      <c r="BL40" s="226"/>
      <c r="BM40" s="228"/>
      <c r="BN40" s="226">
        <f>5*Z40</f>
        <v>0</v>
      </c>
      <c r="BO40" s="233"/>
      <c r="BP40" s="233"/>
      <c r="BQ40" s="233"/>
      <c r="BR40" s="233"/>
      <c r="BS40" s="233"/>
      <c r="BT40" s="233"/>
      <c r="BU40" s="80"/>
    </row>
    <row r="41" spans="1:73" ht="27.75" customHeight="1">
      <c r="A41" s="81"/>
      <c r="B41" s="198" t="s">
        <v>170</v>
      </c>
      <c r="C41" s="198" t="s">
        <v>118</v>
      </c>
      <c r="D41" s="229" t="s">
        <v>171</v>
      </c>
      <c r="E41" s="200"/>
      <c r="F41" s="201">
        <v>10</v>
      </c>
      <c r="G41" s="202">
        <v>36</v>
      </c>
      <c r="H41" s="203"/>
      <c r="I41" s="204"/>
      <c r="J41" s="205"/>
      <c r="K41" s="206"/>
      <c r="L41" s="207"/>
      <c r="M41" s="208"/>
      <c r="N41" s="209"/>
      <c r="O41" s="210"/>
      <c r="P41" s="211"/>
      <c r="Q41" s="212"/>
      <c r="R41" s="213"/>
      <c r="S41" s="214"/>
      <c r="T41" s="215"/>
      <c r="U41" s="745"/>
      <c r="V41" s="746"/>
      <c r="W41" s="747"/>
      <c r="X41" s="209"/>
      <c r="Y41" s="219"/>
      <c r="Z41" s="220">
        <f t="shared" si="0"/>
        <v>0</v>
      </c>
      <c r="AA41" s="220">
        <f t="shared" si="1"/>
        <v>0</v>
      </c>
      <c r="AB41" s="221">
        <f t="shared" si="2"/>
        <v>0</v>
      </c>
      <c r="AC41" s="152"/>
      <c r="AD41" s="222">
        <v>0.7</v>
      </c>
      <c r="AE41" s="223">
        <f t="shared" si="3"/>
        <v>0</v>
      </c>
      <c r="AF41" s="224">
        <f t="shared" si="6"/>
        <v>0</v>
      </c>
      <c r="AG41" s="225"/>
      <c r="AH41" s="227"/>
      <c r="AI41" s="227"/>
      <c r="AJ41" s="227"/>
      <c r="AK41" s="227"/>
      <c r="AL41" s="227"/>
      <c r="AM41" s="227"/>
      <c r="AN41" s="227"/>
      <c r="AO41" s="227"/>
      <c r="AP41" s="227"/>
      <c r="AQ41" s="227"/>
      <c r="AR41" s="227"/>
      <c r="AS41" s="227"/>
      <c r="AT41" s="227"/>
      <c r="AU41" s="227"/>
      <c r="AV41" s="227"/>
      <c r="AW41" s="227"/>
      <c r="AX41" s="228"/>
      <c r="AY41" s="226"/>
      <c r="AZ41" s="226"/>
      <c r="BA41" s="227"/>
      <c r="BB41" s="227">
        <f>30*Z41</f>
        <v>0</v>
      </c>
      <c r="BC41" s="227"/>
      <c r="BD41" s="227"/>
      <c r="BE41" s="227"/>
      <c r="BF41" s="227"/>
      <c r="BG41" s="227"/>
      <c r="BH41" s="227"/>
      <c r="BI41" s="227"/>
      <c r="BJ41" s="227"/>
      <c r="BK41" s="227"/>
      <c r="BL41" s="227"/>
      <c r="BM41" s="228"/>
      <c r="BN41" s="227">
        <f>10*Z41</f>
        <v>0</v>
      </c>
      <c r="BO41" s="227"/>
      <c r="BP41" s="227"/>
      <c r="BQ41" s="227"/>
      <c r="BR41" s="227"/>
      <c r="BS41" s="227"/>
      <c r="BT41" s="227"/>
      <c r="BU41" s="80"/>
    </row>
    <row r="42" spans="1:73" ht="27.75" customHeight="1">
      <c r="A42" s="81"/>
      <c r="B42" s="198" t="s">
        <v>172</v>
      </c>
      <c r="C42" s="198" t="s">
        <v>118</v>
      </c>
      <c r="D42" s="199" t="s">
        <v>173</v>
      </c>
      <c r="E42" s="200"/>
      <c r="F42" s="201">
        <v>11</v>
      </c>
      <c r="G42" s="202">
        <v>32</v>
      </c>
      <c r="H42" s="203"/>
      <c r="I42" s="204"/>
      <c r="J42" s="205"/>
      <c r="K42" s="206"/>
      <c r="L42" s="207"/>
      <c r="M42" s="208"/>
      <c r="N42" s="209"/>
      <c r="O42" s="210"/>
      <c r="P42" s="211"/>
      <c r="Q42" s="212"/>
      <c r="R42" s="213"/>
      <c r="S42" s="214"/>
      <c r="T42" s="215"/>
      <c r="U42" s="745"/>
      <c r="V42" s="746"/>
      <c r="W42" s="747"/>
      <c r="X42" s="209"/>
      <c r="Y42" s="219"/>
      <c r="Z42" s="220">
        <f t="shared" si="0"/>
        <v>0</v>
      </c>
      <c r="AA42" s="220">
        <f t="shared" si="1"/>
        <v>0</v>
      </c>
      <c r="AB42" s="221">
        <f t="shared" si="2"/>
        <v>0</v>
      </c>
      <c r="AC42" s="152"/>
      <c r="AD42" s="222">
        <v>0.5</v>
      </c>
      <c r="AE42" s="223">
        <f t="shared" si="3"/>
        <v>0</v>
      </c>
      <c r="AF42" s="224">
        <f>AH50*0.26+AI50*0.32+AJ50*0.36+AK50*0.42+AL50*0.5+AM50*0.52+AN50*0.62+AO50*0.68+AP50*0.85+AQ50*0.85+AS42*0.13+AU42*0.154+AW42*0.208+BA50*0.04+BB50*0.04+BC50*0.06+BD50*0.09+BE50*0.07+BF50*0.11+BG50*0.08+BH50*0.19+BI50*0.09+BJ50*0.22+BK50*0.1+BL50*0.18</f>
        <v>0</v>
      </c>
      <c r="AG42" s="225"/>
      <c r="AH42" s="226"/>
      <c r="AI42" s="226"/>
      <c r="AJ42" s="226"/>
      <c r="AK42" s="226"/>
      <c r="AL42" s="226"/>
      <c r="AM42" s="226"/>
      <c r="AN42" s="226"/>
      <c r="AO42" s="226"/>
      <c r="AP42" s="226"/>
      <c r="AQ42" s="226"/>
      <c r="AR42" s="227"/>
      <c r="AS42" s="227"/>
      <c r="AT42" s="227"/>
      <c r="AU42" s="227"/>
      <c r="AV42" s="227"/>
      <c r="AW42" s="227"/>
      <c r="AX42" s="228"/>
      <c r="AY42" s="226"/>
      <c r="AZ42" s="226"/>
      <c r="BA42" s="227"/>
      <c r="BB42" s="227">
        <f>22*Z42</f>
        <v>0</v>
      </c>
      <c r="BC42" s="227"/>
      <c r="BD42" s="227"/>
      <c r="BE42" s="227"/>
      <c r="BF42" s="227"/>
      <c r="BG42" s="227"/>
      <c r="BH42" s="227"/>
      <c r="BI42" s="227"/>
      <c r="BJ42" s="227"/>
      <c r="BK42" s="227"/>
      <c r="BL42" s="227"/>
      <c r="BM42" s="228"/>
      <c r="BN42" s="227">
        <f>11*Z42</f>
        <v>0</v>
      </c>
      <c r="BO42" s="227"/>
      <c r="BP42" s="227"/>
      <c r="BQ42" s="227"/>
      <c r="BR42" s="227"/>
      <c r="BS42" s="227"/>
      <c r="BT42" s="227"/>
      <c r="BU42" s="80"/>
    </row>
    <row r="43" spans="1:73" ht="28.5" customHeight="1">
      <c r="A43" s="81"/>
      <c r="B43" s="197" t="s">
        <v>174</v>
      </c>
      <c r="C43" s="198" t="s">
        <v>118</v>
      </c>
      <c r="D43" s="199" t="s">
        <v>175</v>
      </c>
      <c r="E43" s="200"/>
      <c r="F43" s="201">
        <v>5</v>
      </c>
      <c r="G43" s="202">
        <v>70</v>
      </c>
      <c r="H43" s="203"/>
      <c r="I43" s="204"/>
      <c r="J43" s="205"/>
      <c r="K43" s="206"/>
      <c r="L43" s="207"/>
      <c r="M43" s="208"/>
      <c r="N43" s="209"/>
      <c r="O43" s="210"/>
      <c r="P43" s="211"/>
      <c r="Q43" s="212"/>
      <c r="R43" s="213"/>
      <c r="S43" s="214"/>
      <c r="T43" s="215"/>
      <c r="U43" s="745"/>
      <c r="V43" s="746"/>
      <c r="W43" s="747"/>
      <c r="X43" s="209"/>
      <c r="Y43" s="219"/>
      <c r="Z43" s="220">
        <f t="shared" si="0"/>
        <v>0</v>
      </c>
      <c r="AA43" s="220">
        <f t="shared" si="1"/>
        <v>0</v>
      </c>
      <c r="AB43" s="221">
        <f t="shared" si="2"/>
        <v>0</v>
      </c>
      <c r="AC43" s="152"/>
      <c r="AD43" s="222">
        <v>1.9</v>
      </c>
      <c r="AE43" s="223">
        <f t="shared" si="3"/>
        <v>0</v>
      </c>
      <c r="AF43" s="224">
        <f>AH43*0.26+AI43*0.32+AJ43*0.36+AK43*0.42+AL43*0.5+AM43*0.52+AN43*0.62+AO43*0.68+AP43*0.85+AQ43*0.85+AS43*0.13+AU43*0.154+AW43*0.208+BA43*0.04+BB43*0.04+BC43*0.06+BD43*0.09+BE43*0.07+BF43*0.11+BG43*0.08+BH43*0.19+BI43*0.09+BJ43*0.22+BK43*0.1+BL43*0.18</f>
        <v>0</v>
      </c>
      <c r="AG43" s="225"/>
      <c r="AH43" s="226"/>
      <c r="AI43" s="226"/>
      <c r="AJ43" s="226">
        <f>2*Z43</f>
        <v>0</v>
      </c>
      <c r="AK43" s="226">
        <f>1*Z43</f>
        <v>0</v>
      </c>
      <c r="AL43" s="226">
        <f>1*Z43</f>
        <v>0</v>
      </c>
      <c r="AM43" s="226"/>
      <c r="AN43" s="226"/>
      <c r="AO43" s="226"/>
      <c r="AP43" s="226"/>
      <c r="AQ43" s="226"/>
      <c r="AR43" s="227"/>
      <c r="AS43" s="227"/>
      <c r="AT43" s="227"/>
      <c r="AU43" s="227"/>
      <c r="AV43" s="227"/>
      <c r="AW43" s="227"/>
      <c r="AX43" s="228"/>
      <c r="AY43" s="226"/>
      <c r="AZ43" s="226"/>
      <c r="BA43" s="227"/>
      <c r="BB43" s="227"/>
      <c r="BC43" s="227"/>
      <c r="BD43" s="227">
        <f>15*Z41</f>
        <v>0</v>
      </c>
      <c r="BE43" s="227"/>
      <c r="BF43" s="227"/>
      <c r="BG43" s="227"/>
      <c r="BH43" s="227"/>
      <c r="BI43" s="227"/>
      <c r="BJ43" s="227"/>
      <c r="BK43" s="227"/>
      <c r="BL43" s="227"/>
      <c r="BM43" s="228"/>
      <c r="BN43" s="227"/>
      <c r="BO43" s="227"/>
      <c r="BP43" s="227">
        <f>5*Z43</f>
        <v>0</v>
      </c>
      <c r="BQ43" s="227"/>
      <c r="BR43" s="227"/>
      <c r="BS43" s="227"/>
      <c r="BT43" s="227"/>
      <c r="BU43" s="80"/>
    </row>
    <row r="44" spans="1:73" ht="27.75" customHeight="1">
      <c r="A44" s="81"/>
      <c r="B44" s="197" t="s">
        <v>176</v>
      </c>
      <c r="C44" s="198" t="s">
        <v>118</v>
      </c>
      <c r="D44" s="199" t="s">
        <v>177</v>
      </c>
      <c r="E44" s="200"/>
      <c r="F44" s="201">
        <v>2</v>
      </c>
      <c r="G44" s="202">
        <v>173</v>
      </c>
      <c r="H44" s="203"/>
      <c r="I44" s="204"/>
      <c r="J44" s="205"/>
      <c r="K44" s="206"/>
      <c r="L44" s="207"/>
      <c r="M44" s="208"/>
      <c r="N44" s="209"/>
      <c r="O44" s="210"/>
      <c r="P44" s="211"/>
      <c r="Q44" s="212"/>
      <c r="R44" s="213"/>
      <c r="S44" s="214"/>
      <c r="T44" s="215"/>
      <c r="U44" s="745"/>
      <c r="V44" s="746"/>
      <c r="W44" s="747"/>
      <c r="X44" s="209"/>
      <c r="Y44" s="219"/>
      <c r="Z44" s="220">
        <f t="shared" si="0"/>
        <v>0</v>
      </c>
      <c r="AA44" s="220">
        <f t="shared" si="1"/>
        <v>0</v>
      </c>
      <c r="AB44" s="221">
        <f t="shared" si="2"/>
        <v>0</v>
      </c>
      <c r="AC44" s="152"/>
      <c r="AD44" s="222">
        <v>4.3</v>
      </c>
      <c r="AE44" s="223">
        <f t="shared" si="3"/>
        <v>0</v>
      </c>
      <c r="AF44" s="224">
        <f>AH47*0.26+AI47*0.32+AJ47*0.36+AK47*0.42+AL47*0.5+AM47*0.52+AN47*0.62+AO47*0.68+AP47*0.85+AQ47*0.85+AS44*0.13+AU44*0.154+AW44*0.208+BA44*0.04+BB44*0.04+BC44*0.06+BD44*0.09+BE44*0.07+BF44*0.11+BG44*0.08+BH44*0.19+BI44*0.09+BJ44*0.22+BK44*0.1+BL44*0.18</f>
        <v>0</v>
      </c>
      <c r="AG44" s="225"/>
      <c r="AH44" s="235"/>
      <c r="AI44" s="235"/>
      <c r="AJ44" s="235"/>
      <c r="AK44" s="235"/>
      <c r="AL44" s="235"/>
      <c r="AM44" s="235"/>
      <c r="AN44" s="236">
        <f>2*Z44</f>
        <v>0</v>
      </c>
      <c r="AO44" s="235"/>
      <c r="AP44" s="235"/>
      <c r="AQ44" s="235"/>
      <c r="AR44" s="227"/>
      <c r="AS44" s="227"/>
      <c r="AT44" s="227"/>
      <c r="AU44" s="227"/>
      <c r="AV44" s="227"/>
      <c r="AW44" s="227"/>
      <c r="AX44" s="228"/>
      <c r="AY44" s="226"/>
      <c r="AZ44" s="226"/>
      <c r="BA44" s="227"/>
      <c r="BB44" s="227"/>
      <c r="BC44" s="227"/>
      <c r="BD44" s="227">
        <f>7*Z44</f>
        <v>0</v>
      </c>
      <c r="BE44" s="227"/>
      <c r="BF44" s="227">
        <f>7*Z44</f>
        <v>0</v>
      </c>
      <c r="BG44" s="227"/>
      <c r="BH44" s="227"/>
      <c r="BI44" s="227"/>
      <c r="BJ44" s="227"/>
      <c r="BK44" s="227"/>
      <c r="BL44" s="227"/>
      <c r="BM44" s="228"/>
      <c r="BN44" s="227"/>
      <c r="BO44" s="227"/>
      <c r="BP44" s="227"/>
      <c r="BQ44" s="227"/>
      <c r="BR44" s="227"/>
      <c r="BS44" s="227"/>
      <c r="BT44" s="227">
        <f>2*Z44</f>
        <v>0</v>
      </c>
      <c r="BU44" s="80"/>
    </row>
    <row r="45" spans="1:73" ht="27.75" customHeight="1">
      <c r="A45" s="81"/>
      <c r="B45" s="197" t="s">
        <v>178</v>
      </c>
      <c r="C45" s="198" t="s">
        <v>118</v>
      </c>
      <c r="D45" s="199" t="s">
        <v>179</v>
      </c>
      <c r="E45" s="200"/>
      <c r="F45" s="201">
        <v>5</v>
      </c>
      <c r="G45" s="202">
        <v>54</v>
      </c>
      <c r="H45" s="203"/>
      <c r="I45" s="204"/>
      <c r="J45" s="205"/>
      <c r="K45" s="206"/>
      <c r="L45" s="207"/>
      <c r="M45" s="208"/>
      <c r="N45" s="209"/>
      <c r="O45" s="210"/>
      <c r="P45" s="211"/>
      <c r="Q45" s="212"/>
      <c r="R45" s="213"/>
      <c r="S45" s="214"/>
      <c r="T45" s="215"/>
      <c r="U45" s="745"/>
      <c r="V45" s="746"/>
      <c r="W45" s="747"/>
      <c r="X45" s="209"/>
      <c r="Y45" s="219"/>
      <c r="Z45" s="220">
        <f t="shared" si="0"/>
        <v>0</v>
      </c>
      <c r="AA45" s="220">
        <f t="shared" si="1"/>
        <v>0</v>
      </c>
      <c r="AB45" s="221">
        <f t="shared" si="2"/>
        <v>0</v>
      </c>
      <c r="AC45" s="152"/>
      <c r="AD45" s="222">
        <v>1.7</v>
      </c>
      <c r="AE45" s="223">
        <f t="shared" si="3"/>
        <v>0</v>
      </c>
      <c r="AF45" s="224">
        <f>AH42*0.26+AI42*0.32+AJ42*0.36+AK42*0.42+AL42*0.5+AM42*0.52+AN42*0.62+AO42*0.68+AP42*0.85+AQ42*0.85+AS45*0.13+AU45*0.154+AW45*0.208+BA42*0.04+BB42*0.04+BC42*0.06+BD42*0.09+BE42*0.07+BF42*0.11+BG42*0.08+BH42*0.19+BI42*0.09+BJ42*0.22+BK42*0.1+BL42*0.18</f>
        <v>0</v>
      </c>
      <c r="AG45" s="225"/>
      <c r="AH45" s="226"/>
      <c r="AI45" s="226"/>
      <c r="AJ45" s="226"/>
      <c r="AK45" s="226"/>
      <c r="AL45" s="226"/>
      <c r="AM45" s="226"/>
      <c r="AN45" s="226"/>
      <c r="AO45" s="226"/>
      <c r="AP45" s="226"/>
      <c r="AQ45" s="226"/>
      <c r="AR45" s="227"/>
      <c r="AS45" s="227"/>
      <c r="AT45" s="227"/>
      <c r="AU45" s="227"/>
      <c r="AV45" s="227"/>
      <c r="AW45" s="227"/>
      <c r="AX45" s="228"/>
      <c r="AY45" s="226"/>
      <c r="AZ45" s="226"/>
      <c r="BA45" s="227"/>
      <c r="BB45" s="227">
        <f>20*Z45</f>
        <v>0</v>
      </c>
      <c r="BC45" s="227"/>
      <c r="BD45" s="227"/>
      <c r="BE45" s="227"/>
      <c r="BF45" s="227"/>
      <c r="BG45" s="227"/>
      <c r="BH45" s="227"/>
      <c r="BI45" s="227"/>
      <c r="BJ45" s="227"/>
      <c r="BK45" s="227"/>
      <c r="BL45" s="227"/>
      <c r="BM45" s="228"/>
      <c r="BN45" s="227"/>
      <c r="BO45" s="227">
        <f>5*Z45</f>
        <v>0</v>
      </c>
      <c r="BP45" s="227"/>
      <c r="BQ45" s="227"/>
      <c r="BR45" s="227"/>
      <c r="BS45" s="227"/>
      <c r="BT45" s="227"/>
      <c r="BU45" s="80"/>
    </row>
    <row r="46" spans="1:73" ht="27.75" customHeight="1">
      <c r="A46" s="81"/>
      <c r="B46" s="197" t="s">
        <v>180</v>
      </c>
      <c r="C46" s="198" t="s">
        <v>118</v>
      </c>
      <c r="D46" s="199" t="s">
        <v>181</v>
      </c>
      <c r="E46" s="200"/>
      <c r="F46" s="201">
        <v>5</v>
      </c>
      <c r="G46" s="202">
        <v>121</v>
      </c>
      <c r="H46" s="203"/>
      <c r="I46" s="204"/>
      <c r="J46" s="205"/>
      <c r="K46" s="206"/>
      <c r="L46" s="207"/>
      <c r="M46" s="208"/>
      <c r="N46" s="209"/>
      <c r="O46" s="210"/>
      <c r="P46" s="211"/>
      <c r="Q46" s="212"/>
      <c r="R46" s="213"/>
      <c r="S46" s="214"/>
      <c r="T46" s="215"/>
      <c r="U46" s="745"/>
      <c r="V46" s="746"/>
      <c r="W46" s="747"/>
      <c r="X46" s="209"/>
      <c r="Y46" s="219"/>
      <c r="Z46" s="220">
        <f t="shared" si="0"/>
        <v>0</v>
      </c>
      <c r="AA46" s="220">
        <f t="shared" si="1"/>
        <v>0</v>
      </c>
      <c r="AB46" s="221">
        <f t="shared" si="2"/>
        <v>0</v>
      </c>
      <c r="AC46" s="152"/>
      <c r="AD46" s="222">
        <v>3.6</v>
      </c>
      <c r="AE46" s="223">
        <f t="shared" si="3"/>
        <v>0</v>
      </c>
      <c r="AF46" s="224">
        <f>AH15*0.26+AI15*0.32+AJ15*0.36+AK15*0.42+AL15*0.5+AM15*0.52+AN15*0.62+AO15*0.68+AP15*0.85+AQ15*0.85+AS46*0.13+AU46*0.154+AW46*0.208+BA15*0.04+BB15*0.04+BC15*0.06+BD15*0.09+BE15*0.07+BF15*0.11+BG15*0.08+BH15*0.19+BI15*0.09+BJ15*0.22+BK15*0.1+BL15*0.18</f>
        <v>0</v>
      </c>
      <c r="AG46" s="225"/>
      <c r="AH46" s="226"/>
      <c r="AI46" s="226">
        <f>1*Z46</f>
        <v>0</v>
      </c>
      <c r="AJ46" s="226">
        <f>4*Z46</f>
        <v>0</v>
      </c>
      <c r="AK46" s="226"/>
      <c r="AL46" s="226"/>
      <c r="AM46" s="226"/>
      <c r="AN46" s="226"/>
      <c r="AO46" s="226"/>
      <c r="AP46" s="226"/>
      <c r="AQ46" s="226"/>
      <c r="AR46" s="227"/>
      <c r="AS46" s="227"/>
      <c r="AT46" s="227"/>
      <c r="AU46" s="227"/>
      <c r="AV46" s="227"/>
      <c r="AW46" s="227"/>
      <c r="AX46" s="228"/>
      <c r="AY46" s="226"/>
      <c r="AZ46" s="226"/>
      <c r="BA46" s="227"/>
      <c r="BB46" s="227"/>
      <c r="BC46" s="227"/>
      <c r="BD46" s="227">
        <f>20*Z46</f>
        <v>0</v>
      </c>
      <c r="BE46" s="227"/>
      <c r="BF46" s="227"/>
      <c r="BG46" s="227"/>
      <c r="BH46" s="227"/>
      <c r="BI46" s="227"/>
      <c r="BJ46" s="227"/>
      <c r="BK46" s="227"/>
      <c r="BL46" s="227"/>
      <c r="BM46" s="228"/>
      <c r="BN46" s="227"/>
      <c r="BO46" s="227"/>
      <c r="BP46" s="227"/>
      <c r="BQ46" s="227">
        <f>5*Z46</f>
        <v>0</v>
      </c>
      <c r="BR46" s="227"/>
      <c r="BS46" s="227"/>
      <c r="BT46" s="227"/>
      <c r="BU46" s="80"/>
    </row>
    <row r="47" spans="1:73" ht="28.5" customHeight="1">
      <c r="A47" s="81"/>
      <c r="B47" s="198" t="s">
        <v>182</v>
      </c>
      <c r="C47" s="198" t="s">
        <v>118</v>
      </c>
      <c r="D47" s="199" t="s">
        <v>183</v>
      </c>
      <c r="E47" s="200"/>
      <c r="F47" s="201">
        <v>3</v>
      </c>
      <c r="G47" s="202">
        <v>166</v>
      </c>
      <c r="H47" s="203"/>
      <c r="I47" s="204"/>
      <c r="J47" s="205"/>
      <c r="K47" s="206"/>
      <c r="L47" s="207"/>
      <c r="M47" s="208"/>
      <c r="N47" s="209"/>
      <c r="O47" s="210"/>
      <c r="P47" s="211"/>
      <c r="Q47" s="212"/>
      <c r="R47" s="213"/>
      <c r="S47" s="214"/>
      <c r="T47" s="215"/>
      <c r="U47" s="745"/>
      <c r="V47" s="746"/>
      <c r="W47" s="747"/>
      <c r="X47" s="209"/>
      <c r="Y47" s="219"/>
      <c r="Z47" s="220">
        <f t="shared" si="0"/>
        <v>0</v>
      </c>
      <c r="AA47" s="220">
        <f t="shared" si="1"/>
        <v>0</v>
      </c>
      <c r="AB47" s="221">
        <f t="shared" si="2"/>
        <v>0</v>
      </c>
      <c r="AC47" s="152"/>
      <c r="AD47" s="222">
        <v>4.5999999999999996</v>
      </c>
      <c r="AE47" s="223">
        <f t="shared" si="3"/>
        <v>0</v>
      </c>
      <c r="AF47" s="224">
        <f>AH32*0.26+AI32*0.32+AJ32*0.36+AK32*0.42+AL32*0.5+AM32*0.52+AN32*0.62+AO32*0.68+AP32*0.85+AQ32*0.85+AS47*0.13+AU47*0.154+AW47*0.208+BA32*0.04+BB32*0.04+BC32*0.06+BD32*0.09+BE32*0.07+BF32*0.11+BG32*0.08+BH32*0.19+BI32*0.09+BJ32*0.22+BK32*0.1+BL32*0.18</f>
        <v>0</v>
      </c>
      <c r="AG47" s="225"/>
      <c r="AH47" s="226"/>
      <c r="AI47" s="226"/>
      <c r="AJ47" s="226">
        <f>1*Z47</f>
        <v>0</v>
      </c>
      <c r="AK47" s="226">
        <f>2*Z47</f>
        <v>0</v>
      </c>
      <c r="AL47" s="226"/>
      <c r="AM47" s="226"/>
      <c r="AN47" s="226"/>
      <c r="AO47" s="226"/>
      <c r="AP47" s="226"/>
      <c r="AQ47" s="226"/>
      <c r="AR47" s="227"/>
      <c r="AS47" s="227"/>
      <c r="AT47" s="227"/>
      <c r="AU47" s="227"/>
      <c r="AV47" s="227"/>
      <c r="AW47" s="227"/>
      <c r="AX47" s="228"/>
      <c r="AY47" s="226"/>
      <c r="AZ47" s="226"/>
      <c r="BA47" s="235"/>
      <c r="BB47" s="235"/>
      <c r="BC47" s="235"/>
      <c r="BD47" s="236">
        <f>9*Z47</f>
        <v>0</v>
      </c>
      <c r="BE47" s="235"/>
      <c r="BF47" s="236">
        <f>3*Z47</f>
        <v>0</v>
      </c>
      <c r="BG47" s="235"/>
      <c r="BH47" s="235"/>
      <c r="BI47" s="235"/>
      <c r="BJ47" s="235"/>
      <c r="BK47" s="235"/>
      <c r="BL47" s="235"/>
      <c r="BM47" s="228"/>
      <c r="BN47" s="235"/>
      <c r="BO47" s="235"/>
      <c r="BP47" s="235"/>
      <c r="BQ47" s="235"/>
      <c r="BR47" s="236">
        <f>3*Z47</f>
        <v>0</v>
      </c>
      <c r="BS47" s="235"/>
      <c r="BT47" s="235"/>
      <c r="BU47" s="80"/>
    </row>
    <row r="48" spans="1:73" ht="27.75" customHeight="1">
      <c r="A48" s="81"/>
      <c r="B48" s="197" t="s">
        <v>184</v>
      </c>
      <c r="C48" s="198" t="s">
        <v>118</v>
      </c>
      <c r="D48" s="199" t="s">
        <v>185</v>
      </c>
      <c r="E48" s="200"/>
      <c r="F48" s="201">
        <v>10</v>
      </c>
      <c r="G48" s="202">
        <v>121</v>
      </c>
      <c r="H48" s="203"/>
      <c r="I48" s="204"/>
      <c r="J48" s="205"/>
      <c r="K48" s="206"/>
      <c r="L48" s="207"/>
      <c r="M48" s="208"/>
      <c r="N48" s="209"/>
      <c r="O48" s="210"/>
      <c r="P48" s="211"/>
      <c r="Q48" s="212"/>
      <c r="R48" s="213"/>
      <c r="S48" s="214"/>
      <c r="T48" s="215"/>
      <c r="U48" s="745"/>
      <c r="V48" s="746"/>
      <c r="W48" s="747"/>
      <c r="X48" s="209"/>
      <c r="Y48" s="219"/>
      <c r="Z48" s="220">
        <f t="shared" si="0"/>
        <v>0</v>
      </c>
      <c r="AA48" s="220">
        <f t="shared" si="1"/>
        <v>0</v>
      </c>
      <c r="AB48" s="221">
        <f t="shared" si="2"/>
        <v>0</v>
      </c>
      <c r="AC48" s="152"/>
      <c r="AD48" s="222">
        <v>3</v>
      </c>
      <c r="AE48" s="223">
        <f t="shared" si="3"/>
        <v>0</v>
      </c>
      <c r="AF48" s="224">
        <f>AH21*0.26+AI21*0.32+AJ21*0.36+AK21*0.42+AL21*0.5+AM21*0.52+AN21*0.62+AO21*0.68+AP21*0.85+AQ21*0.85+AS48*0.13+AU48*0.154+AW48*0.208+BA21*0.04+BB21*0.04+BC21*0.06+BD21*0.09+BE21*0.07+BF21*0.11+BG21*0.08+BH21*0.19+BI21*0.09+BJ21*0.22+BK21*0.1+BL21*0.18</f>
        <v>0</v>
      </c>
      <c r="AG48" s="225"/>
      <c r="AH48" s="226"/>
      <c r="AI48" s="226">
        <f>1*Z48</f>
        <v>0</v>
      </c>
      <c r="AJ48" s="226">
        <f>8*Z48</f>
        <v>0</v>
      </c>
      <c r="AK48" s="226">
        <f>1*Z48</f>
        <v>0</v>
      </c>
      <c r="AL48" s="226"/>
      <c r="AM48" s="226"/>
      <c r="AN48" s="226"/>
      <c r="AO48" s="226"/>
      <c r="AP48" s="226"/>
      <c r="AQ48" s="226"/>
      <c r="AR48" s="227"/>
      <c r="AS48" s="227"/>
      <c r="AT48" s="227"/>
      <c r="AU48" s="227"/>
      <c r="AV48" s="227"/>
      <c r="AW48" s="227"/>
      <c r="AX48" s="228"/>
      <c r="AY48" s="226"/>
      <c r="AZ48" s="226"/>
      <c r="BA48" s="227"/>
      <c r="BB48" s="227">
        <f>20*Z48</f>
        <v>0</v>
      </c>
      <c r="BC48" s="227"/>
      <c r="BD48" s="227">
        <f>11*Z48</f>
        <v>0</v>
      </c>
      <c r="BE48" s="227"/>
      <c r="BF48" s="227"/>
      <c r="BG48" s="227"/>
      <c r="BH48" s="227"/>
      <c r="BI48" s="227"/>
      <c r="BJ48" s="227"/>
      <c r="BK48" s="227"/>
      <c r="BL48" s="227"/>
      <c r="BM48" s="228"/>
      <c r="BN48" s="227"/>
      <c r="BO48" s="227">
        <f>10*Z48</f>
        <v>0</v>
      </c>
      <c r="BP48" s="227"/>
      <c r="BQ48" s="227"/>
      <c r="BR48" s="227"/>
      <c r="BS48" s="227"/>
      <c r="BT48" s="227"/>
      <c r="BU48" s="80"/>
    </row>
    <row r="49" spans="1:73" ht="27.75" customHeight="1">
      <c r="A49" s="81"/>
      <c r="B49" s="197" t="s">
        <v>186</v>
      </c>
      <c r="C49" s="198" t="s">
        <v>118</v>
      </c>
      <c r="D49" s="199" t="s">
        <v>187</v>
      </c>
      <c r="E49" s="33"/>
      <c r="F49" s="201">
        <v>5</v>
      </c>
      <c r="G49" s="202">
        <v>160</v>
      </c>
      <c r="H49" s="203"/>
      <c r="I49" s="204"/>
      <c r="J49" s="205"/>
      <c r="K49" s="206"/>
      <c r="L49" s="207"/>
      <c r="M49" s="208"/>
      <c r="N49" s="209"/>
      <c r="O49" s="210"/>
      <c r="P49" s="211"/>
      <c r="Q49" s="212"/>
      <c r="R49" s="213"/>
      <c r="S49" s="214"/>
      <c r="T49" s="215"/>
      <c r="U49" s="745"/>
      <c r="V49" s="746"/>
      <c r="W49" s="747"/>
      <c r="X49" s="209"/>
      <c r="Y49" s="219"/>
      <c r="Z49" s="220">
        <f t="shared" si="0"/>
        <v>0</v>
      </c>
      <c r="AA49" s="220">
        <f t="shared" si="1"/>
        <v>0</v>
      </c>
      <c r="AB49" s="221">
        <f t="shared" si="2"/>
        <v>0</v>
      </c>
      <c r="AC49" s="152"/>
      <c r="AD49" s="222">
        <v>4.7</v>
      </c>
      <c r="AE49" s="223">
        <f t="shared" si="3"/>
        <v>0</v>
      </c>
      <c r="AF49" s="224">
        <f>AH17*0.26+AI17*0.32+AJ17*0.36+AK17*0.42+AL17*0.5+AM17*0.52+AN17*0.62+AO17*0.68+AP17*0.85+AQ17*0.85+AS49*0.13+AU49*0.154+AW49*0.208+BA17*0.04+BB17*0.04+BC17*0.06+BD17*0.09+BE17*0.07+BF17*0.11+BG17*0.08+BH17*0.19+BI17*0.09+BJ17*0.22+BK17*0.1+BL17*0.18</f>
        <v>0</v>
      </c>
      <c r="AG49" s="225"/>
      <c r="AH49" s="226"/>
      <c r="AI49" s="226"/>
      <c r="AJ49" s="226"/>
      <c r="AK49" s="226"/>
      <c r="AL49" s="226"/>
      <c r="AM49" s="226"/>
      <c r="AN49" s="226"/>
      <c r="AO49" s="226"/>
      <c r="AP49" s="226"/>
      <c r="AQ49" s="226"/>
      <c r="AR49" s="227"/>
      <c r="AS49" s="227"/>
      <c r="AT49" s="227"/>
      <c r="AU49" s="227"/>
      <c r="AV49" s="227"/>
      <c r="AW49" s="227"/>
      <c r="AX49" s="228"/>
      <c r="AY49" s="226"/>
      <c r="AZ49" s="23"/>
      <c r="BA49" s="226"/>
      <c r="BB49" s="237">
        <f>20*Z49</f>
        <v>0</v>
      </c>
      <c r="BC49" s="226"/>
      <c r="BD49" s="226"/>
      <c r="BE49" s="226"/>
      <c r="BF49" s="226"/>
      <c r="BG49" s="226"/>
      <c r="BH49" s="226"/>
      <c r="BI49" s="226"/>
      <c r="BJ49" s="226"/>
      <c r="BK49" s="226"/>
      <c r="BL49" s="226"/>
      <c r="BM49" s="228"/>
      <c r="BN49" s="226"/>
      <c r="BO49" s="233"/>
      <c r="BP49" s="233"/>
      <c r="BQ49" s="226">
        <f>5*Z49</f>
        <v>0</v>
      </c>
      <c r="BR49" s="233"/>
      <c r="BS49" s="233"/>
      <c r="BT49" s="233"/>
      <c r="BU49" s="80"/>
    </row>
    <row r="50" spans="1:73" ht="27.75" customHeight="1">
      <c r="A50" s="81"/>
      <c r="B50" s="197" t="s">
        <v>188</v>
      </c>
      <c r="C50" s="198" t="s">
        <v>118</v>
      </c>
      <c r="D50" s="199" t="s">
        <v>189</v>
      </c>
      <c r="E50" s="200"/>
      <c r="F50" s="201">
        <v>10</v>
      </c>
      <c r="G50" s="202">
        <v>43</v>
      </c>
      <c r="H50" s="203"/>
      <c r="I50" s="204"/>
      <c r="J50" s="205"/>
      <c r="K50" s="206"/>
      <c r="L50" s="207"/>
      <c r="M50" s="208"/>
      <c r="N50" s="209"/>
      <c r="O50" s="210"/>
      <c r="P50" s="211"/>
      <c r="Q50" s="212"/>
      <c r="R50" s="213"/>
      <c r="S50" s="214"/>
      <c r="T50" s="215"/>
      <c r="U50" s="745"/>
      <c r="V50" s="746"/>
      <c r="W50" s="747"/>
      <c r="X50" s="209"/>
      <c r="Y50" s="219"/>
      <c r="Z50" s="220">
        <f t="shared" si="0"/>
        <v>0</v>
      </c>
      <c r="AA50" s="220">
        <f t="shared" si="1"/>
        <v>0</v>
      </c>
      <c r="AB50" s="221">
        <f t="shared" si="2"/>
        <v>0</v>
      </c>
      <c r="AC50" s="152"/>
      <c r="AD50" s="222">
        <v>1</v>
      </c>
      <c r="AE50" s="223">
        <f t="shared" si="3"/>
        <v>0</v>
      </c>
      <c r="AF50" s="224">
        <f>AH49*0.26+AI49*0.32+AJ49*0.36+AK49*0.42+AL49*0.5+AM49*0.52+AN49*0.62+AO49*0.68+AP49*0.85+AQ49*0.85+AS50*0.13+AU50*0.154+AW50*0.208+BA49*0.04+BB49*0.04+BC49*0.06+BD49*0.09+BE49*0.07+BF49*0.11+BG49*0.08+BH49*0.19+BI49*0.09+BJ49*0.22+BK49*0.1+BL49*0.18</f>
        <v>0</v>
      </c>
      <c r="AG50" s="225"/>
      <c r="AH50" s="226"/>
      <c r="AI50" s="226"/>
      <c r="AJ50" s="226"/>
      <c r="AK50" s="226"/>
      <c r="AL50" s="226"/>
      <c r="AM50" s="226"/>
      <c r="AN50" s="226"/>
      <c r="AO50" s="226"/>
      <c r="AP50" s="226"/>
      <c r="AQ50" s="226"/>
      <c r="AR50" s="227"/>
      <c r="AS50" s="227"/>
      <c r="AT50" s="227"/>
      <c r="AU50" s="227"/>
      <c r="AV50" s="227"/>
      <c r="AW50" s="227"/>
      <c r="AX50" s="228"/>
      <c r="AY50" s="226"/>
      <c r="AZ50" s="226"/>
      <c r="BA50" s="227"/>
      <c r="BB50" s="227">
        <f>29*Z50</f>
        <v>0</v>
      </c>
      <c r="BC50" s="227"/>
      <c r="BD50" s="227">
        <f>1*Z50</f>
        <v>0</v>
      </c>
      <c r="BE50" s="227"/>
      <c r="BF50" s="227"/>
      <c r="BG50" s="227"/>
      <c r="BH50" s="227"/>
      <c r="BI50" s="227"/>
      <c r="BJ50" s="227"/>
      <c r="BK50" s="227"/>
      <c r="BL50" s="227"/>
      <c r="BM50" s="228"/>
      <c r="BN50" s="227">
        <f>10*Z50</f>
        <v>0</v>
      </c>
      <c r="BO50" s="227"/>
      <c r="BP50" s="227"/>
      <c r="BQ50" s="227"/>
      <c r="BR50" s="227"/>
      <c r="BS50" s="227"/>
      <c r="BT50" s="227"/>
      <c r="BU50" s="80"/>
    </row>
    <row r="51" spans="1:73" ht="27.75" customHeight="1">
      <c r="A51" s="81"/>
      <c r="B51" s="197" t="s">
        <v>190</v>
      </c>
      <c r="C51" s="198" t="s">
        <v>118</v>
      </c>
      <c r="D51" s="199" t="s">
        <v>191</v>
      </c>
      <c r="E51" s="200"/>
      <c r="F51" s="201">
        <v>2</v>
      </c>
      <c r="G51" s="202">
        <v>98</v>
      </c>
      <c r="H51" s="203"/>
      <c r="I51" s="204"/>
      <c r="J51" s="205"/>
      <c r="K51" s="206"/>
      <c r="L51" s="207"/>
      <c r="M51" s="208"/>
      <c r="N51" s="209"/>
      <c r="O51" s="210"/>
      <c r="P51" s="211"/>
      <c r="Q51" s="212"/>
      <c r="R51" s="213"/>
      <c r="S51" s="214"/>
      <c r="T51" s="215"/>
      <c r="U51" s="216"/>
      <c r="V51" s="217"/>
      <c r="W51" s="218"/>
      <c r="X51" s="209"/>
      <c r="Y51" s="219"/>
      <c r="Z51" s="220">
        <f t="shared" si="0"/>
        <v>0</v>
      </c>
      <c r="AA51" s="220">
        <f t="shared" si="1"/>
        <v>0</v>
      </c>
      <c r="AB51" s="221">
        <f t="shared" si="2"/>
        <v>0</v>
      </c>
      <c r="AC51" s="152"/>
      <c r="AD51" s="222">
        <v>2</v>
      </c>
      <c r="AE51" s="223">
        <f t="shared" si="3"/>
        <v>0</v>
      </c>
      <c r="AF51" s="224">
        <f>AH50*0.26+AI50*0.32+AJ50*0.36+AK50*0.42+AL50*0.5+AM50*0.52+AN50*0.62+AO50*0.68+AP50*0.85+AQ50*0.85+AS51*0.13+AU51*0.154+AW51*0.208+BA50*0.04+BB50*0.04+BC50*0.06+BD50*0.09+BE50*0.07+BF50*0.11+BG50*0.08+BH50*0.19+BI50*0.09+BJ50*0.22+BK50*0.1+BL50*0.18</f>
        <v>0</v>
      </c>
      <c r="AG51" s="225"/>
      <c r="AH51" s="226"/>
      <c r="AI51" s="226"/>
      <c r="AJ51" s="226"/>
      <c r="AK51" s="226">
        <f>2*Z51</f>
        <v>0</v>
      </c>
      <c r="AL51" s="226"/>
      <c r="AM51" s="226"/>
      <c r="AN51" s="226"/>
      <c r="AO51" s="226"/>
      <c r="AP51" s="226"/>
      <c r="AQ51" s="226"/>
      <c r="AR51" s="227"/>
      <c r="AS51" s="227"/>
      <c r="AT51" s="227"/>
      <c r="AU51" s="227"/>
      <c r="AV51" s="227"/>
      <c r="AW51" s="227"/>
      <c r="AX51" s="228"/>
      <c r="AY51" s="226"/>
      <c r="AZ51" s="226"/>
      <c r="BA51" s="227"/>
      <c r="BB51" s="227"/>
      <c r="BC51" s="227"/>
      <c r="BD51" s="227">
        <f>8*Z51</f>
        <v>0</v>
      </c>
      <c r="BE51" s="227"/>
      <c r="BF51" s="227"/>
      <c r="BG51" s="227"/>
      <c r="BH51" s="227"/>
      <c r="BI51" s="227"/>
      <c r="BJ51" s="227"/>
      <c r="BK51" s="227"/>
      <c r="BL51" s="227"/>
      <c r="BM51" s="228"/>
      <c r="BN51" s="227"/>
      <c r="BO51" s="227"/>
      <c r="BP51" s="227"/>
      <c r="BQ51" s="227"/>
      <c r="BR51" s="227"/>
      <c r="BS51" s="227">
        <f>2*Z51</f>
        <v>0</v>
      </c>
      <c r="BT51" s="227"/>
      <c r="BU51" s="80"/>
    </row>
    <row r="52" spans="1:73" ht="27.75" customHeight="1">
      <c r="A52" s="81"/>
      <c r="B52" s="197" t="s">
        <v>192</v>
      </c>
      <c r="C52" s="198" t="s">
        <v>118</v>
      </c>
      <c r="D52" s="199" t="s">
        <v>193</v>
      </c>
      <c r="E52" s="200"/>
      <c r="F52" s="201">
        <v>2</v>
      </c>
      <c r="G52" s="202">
        <v>128</v>
      </c>
      <c r="H52" s="203"/>
      <c r="I52" s="204"/>
      <c r="J52" s="205"/>
      <c r="K52" s="206"/>
      <c r="L52" s="207"/>
      <c r="M52" s="208"/>
      <c r="N52" s="209"/>
      <c r="O52" s="210"/>
      <c r="P52" s="211"/>
      <c r="Q52" s="212"/>
      <c r="R52" s="213"/>
      <c r="S52" s="214"/>
      <c r="T52" s="215"/>
      <c r="U52" s="216"/>
      <c r="V52" s="217"/>
      <c r="W52" s="218"/>
      <c r="X52" s="209"/>
      <c r="Y52" s="219"/>
      <c r="Z52" s="220">
        <f t="shared" si="0"/>
        <v>0</v>
      </c>
      <c r="AA52" s="220">
        <f t="shared" si="1"/>
        <v>0</v>
      </c>
      <c r="AB52" s="221">
        <f t="shared" si="2"/>
        <v>0</v>
      </c>
      <c r="AC52" s="152"/>
      <c r="AD52" s="222">
        <v>2.6</v>
      </c>
      <c r="AE52" s="223">
        <f t="shared" si="3"/>
        <v>0</v>
      </c>
      <c r="AF52" s="224">
        <f>AH51*0.26+AI51*0.32+AJ51*0.36+AK51*0.42+AL51*0.5+AM51*0.52+AN51*0.62+AO51*0.68+AP51*0.85+AQ51*0.85+AS52*0.13+AU52*0.154+AW52*0.208+BA51*0.04+BB51*0.04+BC51*0.06+BD51*0.09+BE51*0.07+BF51*0.11+BG51*0.08+BH51*0.19+BI51*0.09+BJ51*0.22+BK51*0.1+BL51*0.18</f>
        <v>0</v>
      </c>
      <c r="AG52" s="225"/>
      <c r="AH52" s="226"/>
      <c r="AI52" s="226"/>
      <c r="AJ52" s="226"/>
      <c r="AK52" s="226"/>
      <c r="AL52" s="226">
        <f>1*Z52</f>
        <v>0</v>
      </c>
      <c r="AM52" s="226">
        <f>1*Z52</f>
        <v>0</v>
      </c>
      <c r="AN52" s="226"/>
      <c r="AO52" s="226"/>
      <c r="AP52" s="226"/>
      <c r="AQ52" s="226"/>
      <c r="AR52" s="227"/>
      <c r="AS52" s="227"/>
      <c r="AT52" s="227"/>
      <c r="AU52" s="227"/>
      <c r="AV52" s="227"/>
      <c r="AW52" s="227"/>
      <c r="AX52" s="228"/>
      <c r="AY52" s="226"/>
      <c r="AZ52" s="226"/>
      <c r="BA52" s="227"/>
      <c r="BB52" s="227"/>
      <c r="BC52" s="227"/>
      <c r="BD52" s="227">
        <f>14*Z52</f>
        <v>0</v>
      </c>
      <c r="BE52" s="227"/>
      <c r="BF52" s="227"/>
      <c r="BG52" s="227"/>
      <c r="BH52" s="227"/>
      <c r="BI52" s="227"/>
      <c r="BJ52" s="227"/>
      <c r="BK52" s="227"/>
      <c r="BL52" s="227"/>
      <c r="BM52" s="228"/>
      <c r="BN52" s="227"/>
      <c r="BO52" s="227"/>
      <c r="BP52" s="227"/>
      <c r="BQ52" s="227"/>
      <c r="BR52" s="227"/>
      <c r="BS52" s="227">
        <f>2*Z52</f>
        <v>0</v>
      </c>
      <c r="BT52" s="227"/>
      <c r="BU52" s="80"/>
    </row>
    <row r="53" spans="1:73" ht="27.75" customHeight="1">
      <c r="A53" s="81"/>
      <c r="B53" s="197" t="s">
        <v>194</v>
      </c>
      <c r="C53" s="198" t="s">
        <v>118</v>
      </c>
      <c r="D53" s="230" t="s">
        <v>195</v>
      </c>
      <c r="E53" s="230"/>
      <c r="F53" s="201">
        <f>SUM(F15:F52)</f>
        <v>169</v>
      </c>
      <c r="G53" s="202">
        <v>4158</v>
      </c>
      <c r="H53" s="203"/>
      <c r="I53" s="204"/>
      <c r="J53" s="205"/>
      <c r="K53" s="206"/>
      <c r="L53" s="207"/>
      <c r="M53" s="208"/>
      <c r="N53" s="209"/>
      <c r="O53" s="210"/>
      <c r="P53" s="211"/>
      <c r="Q53" s="238"/>
      <c r="R53" s="213"/>
      <c r="S53" s="214"/>
      <c r="T53" s="215"/>
      <c r="U53" s="745"/>
      <c r="V53" s="746"/>
      <c r="W53" s="747"/>
      <c r="X53" s="209"/>
      <c r="Y53" s="219"/>
      <c r="Z53" s="220">
        <f t="shared" si="0"/>
        <v>0</v>
      </c>
      <c r="AA53" s="220">
        <f t="shared" si="1"/>
        <v>0</v>
      </c>
      <c r="AB53" s="221">
        <f t="shared" si="2"/>
        <v>0</v>
      </c>
      <c r="AC53" s="152"/>
      <c r="AD53" s="239">
        <f>SUM(AD15:AD52)</f>
        <v>111.5</v>
      </c>
      <c r="AE53" s="223">
        <f t="shared" si="3"/>
        <v>0</v>
      </c>
      <c r="AF53" s="224">
        <f>AH53*0.26+AI53*0.32+AJ53*0.36+AK53*0.42+AL53*0.5+AM53*0.52+AN53*0.62+AO53*0.68+AP53*0.85+AQ53*0.85+AS53*0.13+AU53*0.154+AW53*0.208+BA53*0.04+BB53*0.04+BC53*0.06+BD53*0.09+BE53*0.07+BF53*0.11+BG53*0.08+BH53*0.19+BI53*0.09+BJ53*0.22+BK53*0.1+BL53*0.18</f>
        <v>0</v>
      </c>
      <c r="AG53" s="225"/>
      <c r="AH53" s="226"/>
      <c r="AI53" s="226">
        <f>4*Z53</f>
        <v>0</v>
      </c>
      <c r="AJ53" s="226">
        <f>42*Z53</f>
        <v>0</v>
      </c>
      <c r="AK53" s="226">
        <f>28*Z53</f>
        <v>0</v>
      </c>
      <c r="AL53" s="226">
        <f>15*Z53</f>
        <v>0</v>
      </c>
      <c r="AM53" s="226">
        <f>18*Z53</f>
        <v>0</v>
      </c>
      <c r="AN53" s="226">
        <f>4*Z53</f>
        <v>0</v>
      </c>
      <c r="AO53" s="226"/>
      <c r="AP53" s="226"/>
      <c r="AQ53" s="226">
        <f>6*Z53</f>
        <v>0</v>
      </c>
      <c r="AR53" s="226"/>
      <c r="AS53" s="226"/>
      <c r="AT53" s="226"/>
      <c r="AU53" s="226"/>
      <c r="AV53" s="226"/>
      <c r="AW53" s="226"/>
      <c r="AX53" s="228"/>
      <c r="AY53" s="226"/>
      <c r="AZ53" s="226"/>
      <c r="BA53" s="226"/>
      <c r="BB53" s="226">
        <f>174*Z53</f>
        <v>0</v>
      </c>
      <c r="BC53" s="226">
        <f>SUM(BC18:BC40)</f>
        <v>0</v>
      </c>
      <c r="BD53" s="226">
        <f>283*Z53</f>
        <v>0</v>
      </c>
      <c r="BE53" s="226"/>
      <c r="BF53" s="226">
        <f>60*Z53</f>
        <v>0</v>
      </c>
      <c r="BG53" s="226"/>
      <c r="BH53" s="226">
        <f>10*Z53</f>
        <v>0</v>
      </c>
      <c r="BI53" s="226"/>
      <c r="BJ53" s="226">
        <f>2*Z53</f>
        <v>0</v>
      </c>
      <c r="BK53" s="226"/>
      <c r="BL53" s="226"/>
      <c r="BM53" s="228"/>
      <c r="BN53" s="226">
        <f>36*Z53</f>
        <v>0</v>
      </c>
      <c r="BO53" s="226">
        <f>25*Z53</f>
        <v>0</v>
      </c>
      <c r="BP53" s="226">
        <f>35*Z53</f>
        <v>0</v>
      </c>
      <c r="BQ53" s="226">
        <f>22*Z53</f>
        <v>0</v>
      </c>
      <c r="BR53" s="226">
        <f>34*Z53</f>
        <v>0</v>
      </c>
      <c r="BS53" s="226">
        <f>10*Z53</f>
        <v>0</v>
      </c>
      <c r="BT53" s="226">
        <f>7*Z53</f>
        <v>0</v>
      </c>
      <c r="BU53" s="80"/>
    </row>
    <row r="54" spans="1:73" ht="13.5" customHeight="1">
      <c r="A54" s="81"/>
      <c r="B54" s="140"/>
      <c r="C54" s="240"/>
      <c r="D54" s="68"/>
      <c r="E54" s="68"/>
      <c r="F54" s="241"/>
      <c r="G54" s="242"/>
      <c r="H54" s="243"/>
      <c r="I54" s="243"/>
      <c r="J54" s="243"/>
      <c r="K54" s="243"/>
      <c r="L54" s="243"/>
      <c r="M54" s="243"/>
      <c r="N54" s="244"/>
      <c r="O54" s="245"/>
      <c r="P54" s="245"/>
      <c r="Q54" s="246"/>
      <c r="R54" s="245"/>
      <c r="S54" s="245"/>
      <c r="T54" s="245"/>
      <c r="U54" s="247"/>
      <c r="V54" s="248"/>
      <c r="W54" s="249"/>
      <c r="X54" s="68"/>
      <c r="Y54" s="68"/>
      <c r="Z54" s="250"/>
      <c r="AA54" s="250"/>
      <c r="AB54" s="250"/>
      <c r="AC54" s="251"/>
      <c r="AD54" s="101"/>
      <c r="AE54" s="101"/>
      <c r="AF54" s="101"/>
      <c r="AG54" s="101"/>
      <c r="AH54" s="252"/>
      <c r="AI54" s="252"/>
      <c r="AJ54" s="252"/>
      <c r="AK54" s="252"/>
      <c r="AL54" s="252"/>
      <c r="AM54" s="252"/>
      <c r="AN54" s="252"/>
      <c r="AO54" s="252"/>
      <c r="AP54" s="252"/>
      <c r="AQ54" s="252"/>
      <c r="AR54" s="252"/>
      <c r="AS54" s="252"/>
      <c r="AT54" s="252"/>
      <c r="AU54" s="252"/>
      <c r="AV54" s="252"/>
      <c r="AW54" s="252"/>
      <c r="AX54" s="101"/>
      <c r="AY54" s="253"/>
      <c r="AZ54" s="253"/>
      <c r="BA54" s="253"/>
      <c r="BB54" s="253"/>
      <c r="BC54" s="253"/>
      <c r="BD54" s="253"/>
      <c r="BE54" s="253"/>
      <c r="BF54" s="253"/>
      <c r="BG54" s="253"/>
      <c r="BH54" s="253"/>
      <c r="BI54" s="253"/>
      <c r="BJ54" s="253"/>
      <c r="BK54" s="253"/>
      <c r="BL54" s="253"/>
      <c r="BM54" s="101"/>
      <c r="BN54" s="254"/>
      <c r="BO54" s="254"/>
      <c r="BP54" s="254"/>
      <c r="BQ54" s="254"/>
      <c r="BR54" s="254"/>
      <c r="BS54" s="254"/>
      <c r="BT54" s="254"/>
      <c r="BU54" s="80"/>
    </row>
    <row r="55" spans="1:73" ht="46.5" customHeight="1">
      <c r="A55" s="255"/>
      <c r="B55" s="256" t="s">
        <v>196</v>
      </c>
      <c r="C55" s="130"/>
      <c r="D55" s="256" t="s">
        <v>197</v>
      </c>
      <c r="E55" s="257"/>
      <c r="F55" s="258"/>
      <c r="G55" s="258"/>
      <c r="H55" s="258"/>
      <c r="I55" s="258"/>
      <c r="J55" s="258"/>
      <c r="K55" s="258"/>
      <c r="L55" s="258"/>
      <c r="M55" s="258"/>
      <c r="N55" s="258"/>
      <c r="O55" s="258"/>
      <c r="P55" s="258"/>
      <c r="Q55" s="258"/>
      <c r="R55" s="258"/>
      <c r="S55" s="258"/>
      <c r="T55" s="258"/>
      <c r="U55" s="258"/>
      <c r="V55" s="258"/>
      <c r="W55" s="258"/>
      <c r="X55" s="259"/>
      <c r="Y55" s="68"/>
      <c r="Z55" s="742" t="s">
        <v>64</v>
      </c>
      <c r="AA55" s="742" t="s">
        <v>65</v>
      </c>
      <c r="AB55" s="742" t="s">
        <v>66</v>
      </c>
      <c r="AC55" s="152"/>
      <c r="AD55" s="742" t="s">
        <v>67</v>
      </c>
      <c r="AE55" s="742" t="s">
        <v>68</v>
      </c>
      <c r="AF55" s="742" t="s">
        <v>69</v>
      </c>
      <c r="AG55" s="153"/>
      <c r="AH55" s="744" t="s">
        <v>70</v>
      </c>
      <c r="AI55" s="730"/>
      <c r="AJ55" s="730"/>
      <c r="AK55" s="730"/>
      <c r="AL55" s="730"/>
      <c r="AM55" s="730"/>
      <c r="AN55" s="730"/>
      <c r="AO55" s="730"/>
      <c r="AP55" s="730"/>
      <c r="AQ55" s="730"/>
      <c r="AR55" s="730"/>
      <c r="AS55" s="730"/>
      <c r="AT55" s="730"/>
      <c r="AU55" s="730"/>
      <c r="AV55" s="730"/>
      <c r="AW55" s="731"/>
      <c r="AX55" s="101"/>
      <c r="AY55" s="260"/>
      <c r="AZ55" s="261"/>
      <c r="BA55" s="168" t="s">
        <v>71</v>
      </c>
      <c r="BB55" s="262"/>
      <c r="BC55" s="262"/>
      <c r="BD55" s="262"/>
      <c r="BE55" s="262"/>
      <c r="BF55" s="262"/>
      <c r="BG55" s="262"/>
      <c r="BH55" s="262"/>
      <c r="BI55" s="262"/>
      <c r="BJ55" s="262"/>
      <c r="BK55" s="262"/>
      <c r="BL55" s="263"/>
      <c r="BM55" s="101"/>
      <c r="BN55" s="744" t="s">
        <v>72</v>
      </c>
      <c r="BO55" s="730"/>
      <c r="BP55" s="730"/>
      <c r="BQ55" s="730"/>
      <c r="BR55" s="730"/>
      <c r="BS55" s="730"/>
      <c r="BT55" s="731"/>
      <c r="BU55" s="80"/>
    </row>
    <row r="56" spans="1:73" ht="14.25" customHeight="1">
      <c r="A56" s="264"/>
      <c r="B56" s="62"/>
      <c r="C56" s="63"/>
      <c r="D56" s="63"/>
      <c r="E56" s="63"/>
      <c r="F56" s="248"/>
      <c r="G56" s="248"/>
      <c r="H56" s="248"/>
      <c r="I56" s="248"/>
      <c r="J56" s="248"/>
      <c r="K56" s="248"/>
      <c r="L56" s="248"/>
      <c r="M56" s="248"/>
      <c r="N56" s="248"/>
      <c r="O56" s="248"/>
      <c r="P56" s="248"/>
      <c r="Q56" s="248"/>
      <c r="R56" s="248"/>
      <c r="S56" s="248"/>
      <c r="T56" s="248"/>
      <c r="U56" s="248"/>
      <c r="V56" s="248"/>
      <c r="W56" s="248"/>
      <c r="X56" s="249"/>
      <c r="Y56" s="68"/>
      <c r="Z56" s="742"/>
      <c r="AA56" s="742"/>
      <c r="AB56" s="742"/>
      <c r="AC56" s="265"/>
      <c r="AD56" s="743"/>
      <c r="AE56" s="743"/>
      <c r="AF56" s="743"/>
      <c r="AG56" s="153"/>
      <c r="AH56" s="732" t="s">
        <v>75</v>
      </c>
      <c r="AI56" s="732" t="s">
        <v>76</v>
      </c>
      <c r="AJ56" s="732" t="s">
        <v>77</v>
      </c>
      <c r="AK56" s="732" t="s">
        <v>78</v>
      </c>
      <c r="AL56" s="732" t="s">
        <v>79</v>
      </c>
      <c r="AM56" s="732" t="s">
        <v>80</v>
      </c>
      <c r="AN56" s="732" t="s">
        <v>81</v>
      </c>
      <c r="AO56" s="732" t="s">
        <v>82</v>
      </c>
      <c r="AP56" s="732" t="s">
        <v>83</v>
      </c>
      <c r="AQ56" s="732" t="s">
        <v>84</v>
      </c>
      <c r="AR56" s="732" t="s">
        <v>35</v>
      </c>
      <c r="AS56" s="732" t="s">
        <v>85</v>
      </c>
      <c r="AT56" s="732" t="s">
        <v>86</v>
      </c>
      <c r="AU56" s="732" t="s">
        <v>39</v>
      </c>
      <c r="AV56" s="732" t="s">
        <v>41</v>
      </c>
      <c r="AW56" s="732" t="s">
        <v>42</v>
      </c>
      <c r="AX56" s="101"/>
      <c r="AY56" s="735" t="s">
        <v>87</v>
      </c>
      <c r="AZ56" s="735" t="s">
        <v>88</v>
      </c>
      <c r="BA56" s="735" t="s">
        <v>87</v>
      </c>
      <c r="BB56" s="735" t="s">
        <v>88</v>
      </c>
      <c r="BC56" s="735" t="s">
        <v>87</v>
      </c>
      <c r="BD56" s="735" t="s">
        <v>88</v>
      </c>
      <c r="BE56" s="735" t="s">
        <v>87</v>
      </c>
      <c r="BF56" s="735" t="s">
        <v>88</v>
      </c>
      <c r="BG56" s="735" t="s">
        <v>87</v>
      </c>
      <c r="BH56" s="735" t="s">
        <v>88</v>
      </c>
      <c r="BI56" s="735" t="s">
        <v>87</v>
      </c>
      <c r="BJ56" s="735" t="s">
        <v>88</v>
      </c>
      <c r="BK56" s="735" t="s">
        <v>87</v>
      </c>
      <c r="BL56" s="735" t="s">
        <v>88</v>
      </c>
      <c r="BM56" s="101"/>
      <c r="BN56" s="739" t="s">
        <v>89</v>
      </c>
      <c r="BO56" s="739" t="s">
        <v>90</v>
      </c>
      <c r="BP56" s="739" t="s">
        <v>91</v>
      </c>
      <c r="BQ56" s="739" t="s">
        <v>92</v>
      </c>
      <c r="BR56" s="739" t="s">
        <v>93</v>
      </c>
      <c r="BS56" s="739" t="s">
        <v>94</v>
      </c>
      <c r="BT56" s="739" t="s">
        <v>95</v>
      </c>
      <c r="BU56" s="266"/>
    </row>
    <row r="57" spans="1:73" ht="211.75" customHeight="1">
      <c r="A57" s="267"/>
      <c r="B57" s="268"/>
      <c r="C57" s="148"/>
      <c r="D57" s="269"/>
      <c r="E57" s="269"/>
      <c r="F57" s="269"/>
      <c r="G57" s="269"/>
      <c r="H57" s="269"/>
      <c r="I57" s="269"/>
      <c r="J57" s="269"/>
      <c r="K57" s="269"/>
      <c r="L57" s="269"/>
      <c r="M57" s="269"/>
      <c r="N57" s="269"/>
      <c r="O57" s="269"/>
      <c r="P57" s="269"/>
      <c r="Q57" s="269"/>
      <c r="R57" s="269"/>
      <c r="S57" s="269"/>
      <c r="T57" s="269"/>
      <c r="U57" s="269"/>
      <c r="V57" s="269"/>
      <c r="W57" s="269"/>
      <c r="X57" s="270"/>
      <c r="Y57" s="219"/>
      <c r="Z57" s="742"/>
      <c r="AA57" s="742"/>
      <c r="AB57" s="742"/>
      <c r="AC57" s="152"/>
      <c r="AD57" s="743"/>
      <c r="AE57" s="743"/>
      <c r="AF57" s="743"/>
      <c r="AG57" s="153"/>
      <c r="AH57" s="733"/>
      <c r="AI57" s="733"/>
      <c r="AJ57" s="733"/>
      <c r="AK57" s="733"/>
      <c r="AL57" s="733"/>
      <c r="AM57" s="733"/>
      <c r="AN57" s="733"/>
      <c r="AO57" s="733"/>
      <c r="AP57" s="733"/>
      <c r="AQ57" s="733"/>
      <c r="AR57" s="733"/>
      <c r="AS57" s="733"/>
      <c r="AT57" s="733"/>
      <c r="AU57" s="733"/>
      <c r="AV57" s="733"/>
      <c r="AW57" s="733"/>
      <c r="AX57" s="101"/>
      <c r="AY57" s="736"/>
      <c r="AZ57" s="736"/>
      <c r="BA57" s="736"/>
      <c r="BB57" s="736"/>
      <c r="BC57" s="736"/>
      <c r="BD57" s="736"/>
      <c r="BE57" s="736"/>
      <c r="BF57" s="736"/>
      <c r="BG57" s="736"/>
      <c r="BH57" s="736"/>
      <c r="BI57" s="736"/>
      <c r="BJ57" s="736"/>
      <c r="BK57" s="736"/>
      <c r="BL57" s="736"/>
      <c r="BM57" s="101"/>
      <c r="BN57" s="740"/>
      <c r="BO57" s="740"/>
      <c r="BP57" s="740"/>
      <c r="BQ57" s="740"/>
      <c r="BR57" s="740"/>
      <c r="BS57" s="740"/>
      <c r="BT57" s="740"/>
      <c r="BU57" s="80"/>
    </row>
    <row r="58" spans="1:73" ht="73.5" customHeight="1">
      <c r="A58" s="81"/>
      <c r="B58" s="271"/>
      <c r="C58" s="272" t="s">
        <v>97</v>
      </c>
      <c r="D58" s="132"/>
      <c r="E58" s="273" t="s">
        <v>98</v>
      </c>
      <c r="F58" s="273" t="s">
        <v>99</v>
      </c>
      <c r="G58" s="273" t="s">
        <v>100</v>
      </c>
      <c r="H58" s="184" t="s">
        <v>101</v>
      </c>
      <c r="I58" s="185" t="s">
        <v>102</v>
      </c>
      <c r="J58" s="186" t="s">
        <v>103</v>
      </c>
      <c r="K58" s="187" t="s">
        <v>104</v>
      </c>
      <c r="L58" s="188" t="s">
        <v>105</v>
      </c>
      <c r="M58" s="189" t="s">
        <v>106</v>
      </c>
      <c r="N58" s="190" t="s">
        <v>107</v>
      </c>
      <c r="O58" s="191" t="s">
        <v>108</v>
      </c>
      <c r="P58" s="192" t="s">
        <v>109</v>
      </c>
      <c r="Q58" s="193" t="s">
        <v>110</v>
      </c>
      <c r="R58" s="194" t="s">
        <v>111</v>
      </c>
      <c r="S58" s="195" t="s">
        <v>112</v>
      </c>
      <c r="T58" s="196" t="s">
        <v>113</v>
      </c>
      <c r="U58" s="748" t="s">
        <v>114</v>
      </c>
      <c r="V58" s="749"/>
      <c r="W58" s="750"/>
      <c r="X58" s="190" t="s">
        <v>115</v>
      </c>
      <c r="Y58" s="219"/>
      <c r="Z58" s="742"/>
      <c r="AA58" s="742"/>
      <c r="AB58" s="742"/>
      <c r="AC58" s="152"/>
      <c r="AD58" s="743"/>
      <c r="AE58" s="743"/>
      <c r="AF58" s="743"/>
      <c r="AG58" s="153"/>
      <c r="AH58" s="734"/>
      <c r="AI58" s="734"/>
      <c r="AJ58" s="734"/>
      <c r="AK58" s="734"/>
      <c r="AL58" s="734"/>
      <c r="AM58" s="734"/>
      <c r="AN58" s="734"/>
      <c r="AO58" s="734"/>
      <c r="AP58" s="734"/>
      <c r="AQ58" s="734"/>
      <c r="AR58" s="734"/>
      <c r="AS58" s="734"/>
      <c r="AT58" s="734"/>
      <c r="AU58" s="734"/>
      <c r="AV58" s="734"/>
      <c r="AW58" s="734"/>
      <c r="AX58" s="101"/>
      <c r="AY58" s="737" t="s">
        <v>116</v>
      </c>
      <c r="AZ58" s="738"/>
      <c r="BA58" s="737" t="s">
        <v>75</v>
      </c>
      <c r="BB58" s="738"/>
      <c r="BC58" s="737" t="s">
        <v>76</v>
      </c>
      <c r="BD58" s="738"/>
      <c r="BE58" s="737" t="s">
        <v>77</v>
      </c>
      <c r="BF58" s="738"/>
      <c r="BG58" s="737" t="s">
        <v>78</v>
      </c>
      <c r="BH58" s="738"/>
      <c r="BI58" s="737" t="s">
        <v>79</v>
      </c>
      <c r="BJ58" s="738"/>
      <c r="BK58" s="737" t="s">
        <v>80</v>
      </c>
      <c r="BL58" s="738"/>
      <c r="BM58" s="101"/>
      <c r="BN58" s="741"/>
      <c r="BO58" s="741"/>
      <c r="BP58" s="741"/>
      <c r="BQ58" s="741"/>
      <c r="BR58" s="741"/>
      <c r="BS58" s="741"/>
      <c r="BT58" s="741"/>
      <c r="BU58" s="80"/>
    </row>
    <row r="59" spans="1:73" ht="27.75" customHeight="1">
      <c r="A59" s="81"/>
      <c r="B59" s="198" t="s">
        <v>198</v>
      </c>
      <c r="C59" s="198" t="s">
        <v>199</v>
      </c>
      <c r="D59" s="199" t="s">
        <v>200</v>
      </c>
      <c r="E59" s="200"/>
      <c r="F59" s="201">
        <v>1</v>
      </c>
      <c r="G59" s="202">
        <v>85</v>
      </c>
      <c r="H59" s="203"/>
      <c r="I59" s="204"/>
      <c r="J59" s="205"/>
      <c r="K59" s="206"/>
      <c r="L59" s="207"/>
      <c r="M59" s="208"/>
      <c r="N59" s="209"/>
      <c r="O59" s="210"/>
      <c r="P59" s="211"/>
      <c r="Q59" s="212"/>
      <c r="R59" s="213"/>
      <c r="S59" s="214"/>
      <c r="T59" s="215"/>
      <c r="U59" s="745"/>
      <c r="V59" s="746"/>
      <c r="W59" s="747"/>
      <c r="X59" s="209"/>
      <c r="Y59" s="219"/>
      <c r="Z59" s="220">
        <f t="shared" ref="Z59:Z64" si="7">SUM(H59+I59+J59+K59+L59+M59+N59+O59+P59+Q59+R59+S59+T59+U59+X59)</f>
        <v>0</v>
      </c>
      <c r="AA59" s="220">
        <f t="shared" ref="AA59:AA64" si="8">Z59*F59</f>
        <v>0</v>
      </c>
      <c r="AB59" s="231">
        <f t="shared" ref="AB59:AB64" si="9">G59*Z59</f>
        <v>0</v>
      </c>
      <c r="AC59" s="232"/>
      <c r="AD59" s="222">
        <v>2.5</v>
      </c>
      <c r="AE59" s="223">
        <f t="shared" ref="AE59:AE64" si="10">AD59*Z59</f>
        <v>0</v>
      </c>
      <c r="AF59" s="224">
        <f t="shared" ref="AF59:AF64" si="11">AH59*0.26+AI59*0.32+AJ59*0.36+AK59*0.42+AL59*0.5+AM59*0.52+AN59*0.62+AO59*0.68+AP59*0.85+AQ59*0.85+AS59*0.13+AU59*0.154+AW59*0.208+BA59*0.04+BB59*0.04+BC59*0.06+BD59*0.09+BE59*0.07+BF59*0.11+BG59*0.08+BH59*0.19+BI59*0.09+BJ59*0.22+BK59*0.1+BL59*0.18</f>
        <v>0</v>
      </c>
      <c r="AG59" s="225"/>
      <c r="AH59" s="226"/>
      <c r="AI59" s="226"/>
      <c r="AJ59" s="226"/>
      <c r="AK59" s="226"/>
      <c r="AL59" s="226"/>
      <c r="AM59" s="226"/>
      <c r="AN59" s="226">
        <f>1*Z59</f>
        <v>0</v>
      </c>
      <c r="AO59" s="226"/>
      <c r="AP59" s="226"/>
      <c r="AQ59" s="226"/>
      <c r="AR59" s="226"/>
      <c r="AS59" s="226"/>
      <c r="AT59" s="226"/>
      <c r="AU59" s="226"/>
      <c r="AV59" s="226"/>
      <c r="AW59" s="226"/>
      <c r="AX59" s="228"/>
      <c r="AY59" s="226"/>
      <c r="AZ59" s="226"/>
      <c r="BA59" s="226"/>
      <c r="BB59" s="226"/>
      <c r="BC59" s="226"/>
      <c r="BD59" s="226">
        <f>2*Z59</f>
        <v>0</v>
      </c>
      <c r="BE59" s="226"/>
      <c r="BF59" s="226">
        <f>4*Z59</f>
        <v>0</v>
      </c>
      <c r="BG59" s="226"/>
      <c r="BH59" s="226"/>
      <c r="BI59" s="226"/>
      <c r="BJ59" s="226"/>
      <c r="BK59" s="226"/>
      <c r="BL59" s="226"/>
      <c r="BM59" s="228"/>
      <c r="BN59" s="226"/>
      <c r="BO59" s="233"/>
      <c r="BP59" s="233"/>
      <c r="BQ59" s="233"/>
      <c r="BR59" s="233"/>
      <c r="BS59" s="233"/>
      <c r="BT59" s="226">
        <f>1*Z59</f>
        <v>0</v>
      </c>
      <c r="BU59" s="80"/>
    </row>
    <row r="60" spans="1:73" ht="28.5" customHeight="1">
      <c r="A60" s="81"/>
      <c r="B60" s="198" t="s">
        <v>201</v>
      </c>
      <c r="C60" s="198" t="s">
        <v>199</v>
      </c>
      <c r="D60" s="199" t="s">
        <v>202</v>
      </c>
      <c r="E60" s="200"/>
      <c r="F60" s="201">
        <v>2</v>
      </c>
      <c r="G60" s="202">
        <v>114</v>
      </c>
      <c r="H60" s="203"/>
      <c r="I60" s="204"/>
      <c r="J60" s="205"/>
      <c r="K60" s="206"/>
      <c r="L60" s="207"/>
      <c r="M60" s="208"/>
      <c r="N60" s="209"/>
      <c r="O60" s="210"/>
      <c r="P60" s="211"/>
      <c r="Q60" s="212"/>
      <c r="R60" s="213"/>
      <c r="S60" s="214"/>
      <c r="T60" s="215"/>
      <c r="U60" s="745"/>
      <c r="V60" s="746"/>
      <c r="W60" s="747"/>
      <c r="X60" s="209"/>
      <c r="Y60" s="219"/>
      <c r="Z60" s="220">
        <f t="shared" si="7"/>
        <v>0</v>
      </c>
      <c r="AA60" s="220">
        <f t="shared" si="8"/>
        <v>0</v>
      </c>
      <c r="AB60" s="231">
        <f t="shared" si="9"/>
        <v>0</v>
      </c>
      <c r="AC60" s="232"/>
      <c r="AD60" s="222">
        <v>3</v>
      </c>
      <c r="AE60" s="223">
        <f t="shared" si="10"/>
        <v>0</v>
      </c>
      <c r="AF60" s="224">
        <f t="shared" si="11"/>
        <v>0</v>
      </c>
      <c r="AG60" s="225"/>
      <c r="AH60" s="226"/>
      <c r="AI60" s="226"/>
      <c r="AJ60" s="226"/>
      <c r="AK60" s="226"/>
      <c r="AL60" s="226"/>
      <c r="AM60" s="226"/>
      <c r="AN60" s="226"/>
      <c r="AO60" s="226"/>
      <c r="AP60" s="226"/>
      <c r="AQ60" s="226"/>
      <c r="AR60" s="226"/>
      <c r="AS60" s="226"/>
      <c r="AT60" s="226"/>
      <c r="AU60" s="226"/>
      <c r="AV60" s="226"/>
      <c r="AW60" s="226"/>
      <c r="AX60" s="228"/>
      <c r="AY60" s="226"/>
      <c r="AZ60" s="226"/>
      <c r="BA60" s="226"/>
      <c r="BB60" s="226">
        <f>1*Z60</f>
        <v>0</v>
      </c>
      <c r="BC60" s="226"/>
      <c r="BD60" s="226">
        <f>12*Z60</f>
        <v>0</v>
      </c>
      <c r="BE60" s="226"/>
      <c r="BF60" s="226">
        <f>3*Z60</f>
        <v>0</v>
      </c>
      <c r="BG60" s="226"/>
      <c r="BH60" s="226"/>
      <c r="BI60" s="226"/>
      <c r="BJ60" s="226"/>
      <c r="BK60" s="226"/>
      <c r="BL60" s="226"/>
      <c r="BM60" s="228"/>
      <c r="BN60" s="226"/>
      <c r="BO60" s="233"/>
      <c r="BP60" s="233"/>
      <c r="BQ60" s="233"/>
      <c r="BR60" s="233"/>
      <c r="BS60" s="233"/>
      <c r="BT60" s="226">
        <f>2*Z60</f>
        <v>0</v>
      </c>
      <c r="BU60" s="80"/>
    </row>
    <row r="61" spans="1:73" ht="28.5" customHeight="1">
      <c r="A61" s="81"/>
      <c r="B61" s="198" t="s">
        <v>203</v>
      </c>
      <c r="C61" s="198" t="s">
        <v>199</v>
      </c>
      <c r="D61" s="199" t="s">
        <v>204</v>
      </c>
      <c r="E61" s="200"/>
      <c r="F61" s="201">
        <v>2</v>
      </c>
      <c r="G61" s="202">
        <v>138</v>
      </c>
      <c r="H61" s="203"/>
      <c r="I61" s="204"/>
      <c r="J61" s="205"/>
      <c r="K61" s="206"/>
      <c r="L61" s="207"/>
      <c r="M61" s="208"/>
      <c r="N61" s="209"/>
      <c r="O61" s="210"/>
      <c r="P61" s="211"/>
      <c r="Q61" s="212"/>
      <c r="R61" s="213"/>
      <c r="S61" s="214"/>
      <c r="T61" s="215"/>
      <c r="U61" s="745"/>
      <c r="V61" s="746"/>
      <c r="W61" s="747"/>
      <c r="X61" s="209"/>
      <c r="Y61" s="219"/>
      <c r="Z61" s="220">
        <f t="shared" si="7"/>
        <v>0</v>
      </c>
      <c r="AA61" s="220">
        <f t="shared" si="8"/>
        <v>0</v>
      </c>
      <c r="AB61" s="231">
        <f t="shared" si="9"/>
        <v>0</v>
      </c>
      <c r="AC61" s="232"/>
      <c r="AD61" s="222">
        <v>4.3</v>
      </c>
      <c r="AE61" s="223">
        <f t="shared" si="10"/>
        <v>0</v>
      </c>
      <c r="AF61" s="224">
        <f t="shared" si="11"/>
        <v>0</v>
      </c>
      <c r="AG61" s="225"/>
      <c r="AH61" s="226"/>
      <c r="AI61" s="226"/>
      <c r="AJ61" s="226"/>
      <c r="AK61" s="226"/>
      <c r="AL61" s="226"/>
      <c r="AM61" s="226"/>
      <c r="AN61" s="226"/>
      <c r="AO61" s="226"/>
      <c r="AP61" s="226"/>
      <c r="AQ61" s="226"/>
      <c r="AR61" s="226"/>
      <c r="AS61" s="226"/>
      <c r="AT61" s="226"/>
      <c r="AU61" s="226"/>
      <c r="AV61" s="226"/>
      <c r="AW61" s="226"/>
      <c r="AX61" s="228"/>
      <c r="AY61" s="226"/>
      <c r="AZ61" s="226"/>
      <c r="BA61" s="226"/>
      <c r="BB61" s="226"/>
      <c r="BC61" s="226"/>
      <c r="BD61" s="226">
        <f>1*Z61</f>
        <v>0</v>
      </c>
      <c r="BE61" s="226"/>
      <c r="BF61" s="226">
        <f>17*Z61</f>
        <v>0</v>
      </c>
      <c r="BG61" s="226"/>
      <c r="BH61" s="226"/>
      <c r="BI61" s="226"/>
      <c r="BJ61" s="226"/>
      <c r="BK61" s="226"/>
      <c r="BL61" s="226"/>
      <c r="BM61" s="228"/>
      <c r="BN61" s="226"/>
      <c r="BO61" s="233"/>
      <c r="BP61" s="233"/>
      <c r="BQ61" s="233"/>
      <c r="BR61" s="233"/>
      <c r="BS61" s="233"/>
      <c r="BT61" s="226">
        <f>2*Z61</f>
        <v>0</v>
      </c>
      <c r="BU61" s="80"/>
    </row>
    <row r="62" spans="1:73" ht="28.5" customHeight="1">
      <c r="A62" s="81"/>
      <c r="B62" s="198" t="s">
        <v>205</v>
      </c>
      <c r="C62" s="198" t="s">
        <v>199</v>
      </c>
      <c r="D62" s="199" t="s">
        <v>206</v>
      </c>
      <c r="E62" s="200"/>
      <c r="F62" s="201">
        <v>2</v>
      </c>
      <c r="G62" s="202">
        <v>67</v>
      </c>
      <c r="H62" s="203"/>
      <c r="I62" s="204"/>
      <c r="J62" s="205"/>
      <c r="K62" s="206"/>
      <c r="L62" s="207"/>
      <c r="M62" s="208"/>
      <c r="N62" s="209"/>
      <c r="O62" s="210"/>
      <c r="P62" s="211"/>
      <c r="Q62" s="212"/>
      <c r="R62" s="213"/>
      <c r="S62" s="214"/>
      <c r="T62" s="215"/>
      <c r="U62" s="745"/>
      <c r="V62" s="746"/>
      <c r="W62" s="747"/>
      <c r="X62" s="209"/>
      <c r="Y62" s="219"/>
      <c r="Z62" s="220">
        <f t="shared" si="7"/>
        <v>0</v>
      </c>
      <c r="AA62" s="220">
        <f t="shared" si="8"/>
        <v>0</v>
      </c>
      <c r="AB62" s="231">
        <f t="shared" si="9"/>
        <v>0</v>
      </c>
      <c r="AC62" s="232"/>
      <c r="AD62" s="222">
        <v>2.5</v>
      </c>
      <c r="AE62" s="223">
        <f t="shared" si="10"/>
        <v>0</v>
      </c>
      <c r="AF62" s="224">
        <f t="shared" si="11"/>
        <v>0</v>
      </c>
      <c r="AG62" s="225"/>
      <c r="AH62" s="226"/>
      <c r="AI62" s="226"/>
      <c r="AJ62" s="226"/>
      <c r="AK62" s="226"/>
      <c r="AL62" s="226"/>
      <c r="AM62" s="226"/>
      <c r="AN62" s="226"/>
      <c r="AO62" s="226"/>
      <c r="AP62" s="226"/>
      <c r="AQ62" s="226"/>
      <c r="AR62" s="226"/>
      <c r="AS62" s="226"/>
      <c r="AT62" s="226"/>
      <c r="AU62" s="226"/>
      <c r="AV62" s="226"/>
      <c r="AW62" s="226"/>
      <c r="AX62" s="228"/>
      <c r="AY62" s="226"/>
      <c r="AZ62" s="226"/>
      <c r="BA62" s="226"/>
      <c r="BB62" s="226"/>
      <c r="BC62" s="226"/>
      <c r="BD62" s="226">
        <f>1*Z62</f>
        <v>0</v>
      </c>
      <c r="BE62" s="226"/>
      <c r="BF62" s="226">
        <f>12*Z62</f>
        <v>0</v>
      </c>
      <c r="BG62" s="226"/>
      <c r="BH62" s="226"/>
      <c r="BI62" s="226"/>
      <c r="BJ62" s="226"/>
      <c r="BK62" s="226"/>
      <c r="BL62" s="226"/>
      <c r="BM62" s="228"/>
      <c r="BN62" s="226"/>
      <c r="BO62" s="233"/>
      <c r="BP62" s="233"/>
      <c r="BQ62" s="233"/>
      <c r="BR62" s="226">
        <f>2*Z62</f>
        <v>0</v>
      </c>
      <c r="BS62" s="233"/>
      <c r="BT62" s="233"/>
      <c r="BU62" s="80"/>
    </row>
    <row r="63" spans="1:73" ht="28.5" customHeight="1">
      <c r="A63" s="81"/>
      <c r="B63" s="198" t="s">
        <v>207</v>
      </c>
      <c r="C63" s="198" t="s">
        <v>199</v>
      </c>
      <c r="D63" s="199" t="s">
        <v>208</v>
      </c>
      <c r="E63" s="200"/>
      <c r="F63" s="201">
        <v>10</v>
      </c>
      <c r="G63" s="202">
        <v>109</v>
      </c>
      <c r="H63" s="203"/>
      <c r="I63" s="204"/>
      <c r="J63" s="205"/>
      <c r="K63" s="206"/>
      <c r="L63" s="207"/>
      <c r="M63" s="208"/>
      <c r="N63" s="209"/>
      <c r="O63" s="210"/>
      <c r="P63" s="211"/>
      <c r="Q63" s="212"/>
      <c r="R63" s="213"/>
      <c r="S63" s="214"/>
      <c r="T63" s="215"/>
      <c r="U63" s="745"/>
      <c r="V63" s="746"/>
      <c r="W63" s="747"/>
      <c r="X63" s="209"/>
      <c r="Y63" s="219"/>
      <c r="Z63" s="220">
        <f t="shared" si="7"/>
        <v>0</v>
      </c>
      <c r="AA63" s="220">
        <f t="shared" si="8"/>
        <v>0</v>
      </c>
      <c r="AB63" s="231">
        <f t="shared" si="9"/>
        <v>0</v>
      </c>
      <c r="AC63" s="232"/>
      <c r="AD63" s="222">
        <v>2.8</v>
      </c>
      <c r="AE63" s="223">
        <f t="shared" si="10"/>
        <v>0</v>
      </c>
      <c r="AF63" s="224">
        <f t="shared" si="11"/>
        <v>0</v>
      </c>
      <c r="AG63" s="225"/>
      <c r="AH63" s="226"/>
      <c r="AI63" s="226"/>
      <c r="AJ63" s="226"/>
      <c r="AK63" s="226"/>
      <c r="AL63" s="226"/>
      <c r="AM63" s="226"/>
      <c r="AN63" s="226"/>
      <c r="AO63" s="226"/>
      <c r="AP63" s="226"/>
      <c r="AQ63" s="226"/>
      <c r="AR63" s="226"/>
      <c r="AS63" s="226"/>
      <c r="AT63" s="226"/>
      <c r="AU63" s="226"/>
      <c r="AV63" s="226"/>
      <c r="AW63" s="226"/>
      <c r="AX63" s="228"/>
      <c r="AY63" s="226"/>
      <c r="AZ63" s="226"/>
      <c r="BA63" s="226"/>
      <c r="BB63" s="226"/>
      <c r="BC63" s="226"/>
      <c r="BD63" s="226">
        <f>33*Z63</f>
        <v>0</v>
      </c>
      <c r="BE63" s="226"/>
      <c r="BF63" s="226">
        <f>4*Z63</f>
        <v>0</v>
      </c>
      <c r="BG63" s="226"/>
      <c r="BH63" s="226"/>
      <c r="BI63" s="226"/>
      <c r="BJ63" s="226"/>
      <c r="BK63" s="226"/>
      <c r="BL63" s="226"/>
      <c r="BM63" s="228"/>
      <c r="BN63" s="226"/>
      <c r="BO63" s="274"/>
      <c r="BP63" s="226">
        <f>10*Z63</f>
        <v>0</v>
      </c>
      <c r="BQ63" s="233"/>
      <c r="BR63" s="233"/>
      <c r="BS63" s="233"/>
      <c r="BT63" s="233"/>
      <c r="BU63" s="80"/>
    </row>
    <row r="64" spans="1:73" ht="28.5" customHeight="1">
      <c r="A64" s="81"/>
      <c r="B64" s="198" t="s">
        <v>209</v>
      </c>
      <c r="C64" s="198" t="s">
        <v>199</v>
      </c>
      <c r="D64" s="230" t="s">
        <v>210</v>
      </c>
      <c r="E64" s="230"/>
      <c r="F64" s="201">
        <f>SUM(F59:F63)</f>
        <v>17</v>
      </c>
      <c r="G64" s="202">
        <v>513</v>
      </c>
      <c r="H64" s="203"/>
      <c r="I64" s="204"/>
      <c r="J64" s="205"/>
      <c r="K64" s="206"/>
      <c r="L64" s="207"/>
      <c r="M64" s="208"/>
      <c r="N64" s="209"/>
      <c r="O64" s="210"/>
      <c r="P64" s="211"/>
      <c r="Q64" s="238"/>
      <c r="R64" s="213"/>
      <c r="S64" s="214"/>
      <c r="T64" s="215"/>
      <c r="U64" s="745"/>
      <c r="V64" s="746"/>
      <c r="W64" s="747"/>
      <c r="X64" s="209"/>
      <c r="Y64" s="219"/>
      <c r="Z64" s="220">
        <f t="shared" si="7"/>
        <v>0</v>
      </c>
      <c r="AA64" s="220">
        <f t="shared" si="8"/>
        <v>0</v>
      </c>
      <c r="AB64" s="231">
        <f t="shared" si="9"/>
        <v>0</v>
      </c>
      <c r="AC64" s="275"/>
      <c r="AD64" s="222">
        <f>SUM(AD60:AD63)</f>
        <v>12.600000000000001</v>
      </c>
      <c r="AE64" s="223">
        <f t="shared" si="10"/>
        <v>0</v>
      </c>
      <c r="AF64" s="224">
        <f t="shared" si="11"/>
        <v>0</v>
      </c>
      <c r="AG64" s="225"/>
      <c r="AH64" s="226"/>
      <c r="AI64" s="226"/>
      <c r="AJ64" s="226"/>
      <c r="AK64" s="226"/>
      <c r="AL64" s="226"/>
      <c r="AM64" s="226"/>
      <c r="AN64" s="226"/>
      <c r="AO64" s="226"/>
      <c r="AP64" s="226"/>
      <c r="AQ64" s="226"/>
      <c r="AR64" s="226"/>
      <c r="AS64" s="226"/>
      <c r="AT64" s="226"/>
      <c r="AU64" s="226"/>
      <c r="AV64" s="226"/>
      <c r="AW64" s="226"/>
      <c r="AX64" s="228"/>
      <c r="AY64" s="226"/>
      <c r="AZ64" s="226"/>
      <c r="BA64" s="226"/>
      <c r="BB64" s="226">
        <f>1*Z64</f>
        <v>0</v>
      </c>
      <c r="BC64" s="226"/>
      <c r="BD64" s="226">
        <f>49*Z64</f>
        <v>0</v>
      </c>
      <c r="BE64" s="226"/>
      <c r="BF64" s="226">
        <f>40*Z64</f>
        <v>0</v>
      </c>
      <c r="BG64" s="226"/>
      <c r="BH64" s="226"/>
      <c r="BI64" s="226"/>
      <c r="BJ64" s="226"/>
      <c r="BK64" s="226"/>
      <c r="BL64" s="226"/>
      <c r="BM64" s="228"/>
      <c r="BN64" s="226"/>
      <c r="BO64" s="233"/>
      <c r="BP64" s="226">
        <f>10*Z64</f>
        <v>0</v>
      </c>
      <c r="BQ64" s="233"/>
      <c r="BR64" s="226">
        <f>2*Z64</f>
        <v>0</v>
      </c>
      <c r="BS64" s="233"/>
      <c r="BT64" s="226">
        <f>5*Z64</f>
        <v>0</v>
      </c>
      <c r="BU64" s="80"/>
    </row>
    <row r="65" spans="1:73" ht="13.5" customHeight="1">
      <c r="A65" s="81"/>
      <c r="B65" s="240"/>
      <c r="C65" s="240"/>
      <c r="D65" s="68"/>
      <c r="E65" s="68"/>
      <c r="F65" s="276"/>
      <c r="G65" s="277"/>
      <c r="H65" s="245"/>
      <c r="I65" s="245"/>
      <c r="J65" s="245"/>
      <c r="K65" s="245"/>
      <c r="L65" s="245"/>
      <c r="M65" s="245"/>
      <c r="N65" s="245"/>
      <c r="O65" s="245"/>
      <c r="P65" s="245"/>
      <c r="Q65" s="246"/>
      <c r="R65" s="245"/>
      <c r="S65" s="245"/>
      <c r="T65" s="245"/>
      <c r="U65" s="278"/>
      <c r="V65" s="243"/>
      <c r="W65" s="244"/>
      <c r="X65" s="279"/>
      <c r="Y65" s="219"/>
      <c r="Z65" s="280"/>
      <c r="AA65" s="280"/>
      <c r="AB65" s="280"/>
      <c r="AC65" s="281"/>
      <c r="AD65" s="280"/>
      <c r="AE65" s="282"/>
      <c r="AF65" s="225"/>
      <c r="AG65" s="225"/>
      <c r="AH65" s="280"/>
      <c r="AI65" s="280"/>
      <c r="AJ65" s="280"/>
      <c r="AK65" s="280"/>
      <c r="AL65" s="280"/>
      <c r="AM65" s="280"/>
      <c r="AN65" s="280"/>
      <c r="AO65" s="280"/>
      <c r="AP65" s="280"/>
      <c r="AQ65" s="280"/>
      <c r="AR65" s="280"/>
      <c r="AS65" s="280"/>
      <c r="AT65" s="280"/>
      <c r="AU65" s="280"/>
      <c r="AV65" s="280"/>
      <c r="AW65" s="280"/>
      <c r="AX65" s="280"/>
      <c r="AY65" s="280"/>
      <c r="AZ65" s="280"/>
      <c r="BA65" s="280"/>
      <c r="BB65" s="280"/>
      <c r="BC65" s="280"/>
      <c r="BD65" s="280"/>
      <c r="BE65" s="280"/>
      <c r="BF65" s="280"/>
      <c r="BG65" s="280"/>
      <c r="BH65" s="280"/>
      <c r="BI65" s="280"/>
      <c r="BJ65" s="280"/>
      <c r="BK65" s="280"/>
      <c r="BL65" s="280"/>
      <c r="BM65" s="228"/>
      <c r="BN65" s="280"/>
      <c r="BO65" s="283"/>
      <c r="BP65" s="283"/>
      <c r="BQ65" s="283"/>
      <c r="BR65" s="283"/>
      <c r="BS65" s="283"/>
      <c r="BT65" s="283"/>
      <c r="BU65" s="80"/>
    </row>
    <row r="66" spans="1:73" ht="46.5" customHeight="1">
      <c r="A66" s="81"/>
      <c r="B66" s="284" t="s">
        <v>211</v>
      </c>
      <c r="C66" s="285"/>
      <c r="D66" s="286" t="s">
        <v>212</v>
      </c>
      <c r="E66" s="287"/>
      <c r="F66" s="288"/>
      <c r="G66" s="288"/>
      <c r="H66" s="288"/>
      <c r="I66" s="288"/>
      <c r="J66" s="288"/>
      <c r="K66" s="288"/>
      <c r="L66" s="288"/>
      <c r="M66" s="288"/>
      <c r="N66" s="288"/>
      <c r="O66" s="288"/>
      <c r="P66" s="288"/>
      <c r="Q66" s="288"/>
      <c r="R66" s="288"/>
      <c r="S66" s="288"/>
      <c r="T66" s="288"/>
      <c r="U66" s="288"/>
      <c r="V66" s="288"/>
      <c r="W66" s="288"/>
      <c r="X66" s="289"/>
      <c r="Y66" s="68"/>
      <c r="Z66" s="742" t="s">
        <v>64</v>
      </c>
      <c r="AA66" s="742" t="s">
        <v>65</v>
      </c>
      <c r="AB66" s="742" t="s">
        <v>66</v>
      </c>
      <c r="AC66" s="152"/>
      <c r="AD66" s="742" t="s">
        <v>67</v>
      </c>
      <c r="AE66" s="742" t="s">
        <v>68</v>
      </c>
      <c r="AF66" s="742" t="s">
        <v>69</v>
      </c>
      <c r="AG66" s="153"/>
      <c r="AH66" s="729" t="s">
        <v>70</v>
      </c>
      <c r="AI66" s="730"/>
      <c r="AJ66" s="730"/>
      <c r="AK66" s="730"/>
      <c r="AL66" s="730"/>
      <c r="AM66" s="730"/>
      <c r="AN66" s="730"/>
      <c r="AO66" s="730"/>
      <c r="AP66" s="730"/>
      <c r="AQ66" s="730"/>
      <c r="AR66" s="730"/>
      <c r="AS66" s="730"/>
      <c r="AT66" s="730"/>
      <c r="AU66" s="730"/>
      <c r="AV66" s="730"/>
      <c r="AW66" s="731"/>
      <c r="AX66" s="101"/>
      <c r="AY66" s="290"/>
      <c r="AZ66" s="291"/>
      <c r="BA66" s="292" t="s">
        <v>71</v>
      </c>
      <c r="BB66" s="293"/>
      <c r="BC66" s="293"/>
      <c r="BD66" s="293"/>
      <c r="BE66" s="293"/>
      <c r="BF66" s="293"/>
      <c r="BG66" s="293"/>
      <c r="BH66" s="293"/>
      <c r="BI66" s="293"/>
      <c r="BJ66" s="293"/>
      <c r="BK66" s="293"/>
      <c r="BL66" s="294"/>
      <c r="BM66" s="101"/>
      <c r="BN66" s="729" t="s">
        <v>72</v>
      </c>
      <c r="BO66" s="730"/>
      <c r="BP66" s="730"/>
      <c r="BQ66" s="730"/>
      <c r="BR66" s="730"/>
      <c r="BS66" s="730"/>
      <c r="BT66" s="731"/>
      <c r="BU66" s="80"/>
    </row>
    <row r="67" spans="1:73" ht="13.5" customHeight="1">
      <c r="A67" s="81"/>
      <c r="B67" s="295"/>
      <c r="C67" s="63"/>
      <c r="D67" s="63"/>
      <c r="E67" s="63"/>
      <c r="F67" s="248"/>
      <c r="G67" s="248"/>
      <c r="H67" s="248"/>
      <c r="I67" s="248"/>
      <c r="J67" s="248"/>
      <c r="K67" s="248"/>
      <c r="L67" s="248"/>
      <c r="M67" s="248"/>
      <c r="N67" s="248"/>
      <c r="O67" s="248"/>
      <c r="P67" s="248"/>
      <c r="Q67" s="248"/>
      <c r="R67" s="248"/>
      <c r="S67" s="248"/>
      <c r="T67" s="248"/>
      <c r="U67" s="248"/>
      <c r="V67" s="248"/>
      <c r="W67" s="248"/>
      <c r="X67" s="249"/>
      <c r="Y67" s="296"/>
      <c r="Z67" s="742"/>
      <c r="AA67" s="742"/>
      <c r="AB67" s="742"/>
      <c r="AC67" s="152"/>
      <c r="AD67" s="743"/>
      <c r="AE67" s="743"/>
      <c r="AF67" s="743"/>
      <c r="AG67" s="153"/>
      <c r="AH67" s="732" t="s">
        <v>75</v>
      </c>
      <c r="AI67" s="732" t="s">
        <v>76</v>
      </c>
      <c r="AJ67" s="732" t="s">
        <v>77</v>
      </c>
      <c r="AK67" s="732" t="s">
        <v>78</v>
      </c>
      <c r="AL67" s="732" t="s">
        <v>79</v>
      </c>
      <c r="AM67" s="732" t="s">
        <v>80</v>
      </c>
      <c r="AN67" s="732" t="s">
        <v>81</v>
      </c>
      <c r="AO67" s="732" t="s">
        <v>82</v>
      </c>
      <c r="AP67" s="732" t="s">
        <v>83</v>
      </c>
      <c r="AQ67" s="732" t="s">
        <v>84</v>
      </c>
      <c r="AR67" s="732" t="s">
        <v>35</v>
      </c>
      <c r="AS67" s="732" t="s">
        <v>85</v>
      </c>
      <c r="AT67" s="732" t="s">
        <v>86</v>
      </c>
      <c r="AU67" s="732" t="s">
        <v>39</v>
      </c>
      <c r="AV67" s="732" t="s">
        <v>41</v>
      </c>
      <c r="AW67" s="732" t="s">
        <v>42</v>
      </c>
      <c r="AX67" s="101"/>
      <c r="AY67" s="735" t="s">
        <v>87</v>
      </c>
      <c r="AZ67" s="735" t="s">
        <v>88</v>
      </c>
      <c r="BA67" s="735" t="s">
        <v>87</v>
      </c>
      <c r="BB67" s="735" t="s">
        <v>88</v>
      </c>
      <c r="BC67" s="735" t="s">
        <v>87</v>
      </c>
      <c r="BD67" s="735" t="s">
        <v>88</v>
      </c>
      <c r="BE67" s="735" t="s">
        <v>87</v>
      </c>
      <c r="BF67" s="735" t="s">
        <v>88</v>
      </c>
      <c r="BG67" s="735" t="s">
        <v>87</v>
      </c>
      <c r="BH67" s="735" t="s">
        <v>88</v>
      </c>
      <c r="BI67" s="735" t="s">
        <v>87</v>
      </c>
      <c r="BJ67" s="735" t="s">
        <v>88</v>
      </c>
      <c r="BK67" s="735" t="s">
        <v>87</v>
      </c>
      <c r="BL67" s="735" t="s">
        <v>88</v>
      </c>
      <c r="BM67" s="101"/>
      <c r="BN67" s="739" t="s">
        <v>89</v>
      </c>
      <c r="BO67" s="739" t="s">
        <v>90</v>
      </c>
      <c r="BP67" s="739" t="s">
        <v>91</v>
      </c>
      <c r="BQ67" s="739" t="s">
        <v>92</v>
      </c>
      <c r="BR67" s="739" t="s">
        <v>93</v>
      </c>
      <c r="BS67" s="739" t="s">
        <v>94</v>
      </c>
      <c r="BT67" s="739" t="s">
        <v>95</v>
      </c>
      <c r="BU67" s="80"/>
    </row>
    <row r="68" spans="1:73" ht="209" customHeight="1">
      <c r="A68" s="81"/>
      <c r="B68" s="297"/>
      <c r="C68" s="148"/>
      <c r="D68" s="298"/>
      <c r="E68" s="298"/>
      <c r="F68" s="299"/>
      <c r="G68" s="299"/>
      <c r="H68" s="299"/>
      <c r="I68" s="299"/>
      <c r="J68" s="299"/>
      <c r="K68" s="299"/>
      <c r="L68" s="299"/>
      <c r="M68" s="299"/>
      <c r="N68" s="299"/>
      <c r="O68" s="299"/>
      <c r="P68" s="299"/>
      <c r="Q68" s="299"/>
      <c r="R68" s="299"/>
      <c r="S68" s="299"/>
      <c r="T68" s="299"/>
      <c r="U68" s="299"/>
      <c r="V68" s="299"/>
      <c r="W68" s="299"/>
      <c r="X68" s="300"/>
      <c r="Y68" s="301"/>
      <c r="Z68" s="742"/>
      <c r="AA68" s="742"/>
      <c r="AB68" s="742"/>
      <c r="AC68" s="152"/>
      <c r="AD68" s="743"/>
      <c r="AE68" s="743"/>
      <c r="AF68" s="743"/>
      <c r="AG68" s="153"/>
      <c r="AH68" s="733"/>
      <c r="AI68" s="733"/>
      <c r="AJ68" s="733"/>
      <c r="AK68" s="733"/>
      <c r="AL68" s="733"/>
      <c r="AM68" s="733"/>
      <c r="AN68" s="733"/>
      <c r="AO68" s="733"/>
      <c r="AP68" s="733"/>
      <c r="AQ68" s="733"/>
      <c r="AR68" s="733"/>
      <c r="AS68" s="733"/>
      <c r="AT68" s="733"/>
      <c r="AU68" s="733"/>
      <c r="AV68" s="733"/>
      <c r="AW68" s="733"/>
      <c r="AX68" s="101"/>
      <c r="AY68" s="736"/>
      <c r="AZ68" s="736"/>
      <c r="BA68" s="736"/>
      <c r="BB68" s="736"/>
      <c r="BC68" s="736"/>
      <c r="BD68" s="736"/>
      <c r="BE68" s="736"/>
      <c r="BF68" s="736"/>
      <c r="BG68" s="736"/>
      <c r="BH68" s="736"/>
      <c r="BI68" s="736"/>
      <c r="BJ68" s="736"/>
      <c r="BK68" s="736"/>
      <c r="BL68" s="736"/>
      <c r="BM68" s="101"/>
      <c r="BN68" s="740"/>
      <c r="BO68" s="740"/>
      <c r="BP68" s="740"/>
      <c r="BQ68" s="740"/>
      <c r="BR68" s="740"/>
      <c r="BS68" s="740"/>
      <c r="BT68" s="740"/>
      <c r="BU68" s="80"/>
    </row>
    <row r="69" spans="1:73" ht="73.5" customHeight="1">
      <c r="A69" s="81"/>
      <c r="B69" s="271"/>
      <c r="C69" s="272" t="s">
        <v>97</v>
      </c>
      <c r="D69" s="132"/>
      <c r="E69" s="273" t="s">
        <v>98</v>
      </c>
      <c r="F69" s="273" t="s">
        <v>99</v>
      </c>
      <c r="G69" s="273" t="s">
        <v>100</v>
      </c>
      <c r="H69" s="184" t="s">
        <v>101</v>
      </c>
      <c r="I69" s="185" t="s">
        <v>102</v>
      </c>
      <c r="J69" s="186" t="s">
        <v>103</v>
      </c>
      <c r="K69" s="187" t="s">
        <v>104</v>
      </c>
      <c r="L69" s="188" t="s">
        <v>105</v>
      </c>
      <c r="M69" s="189" t="s">
        <v>106</v>
      </c>
      <c r="N69" s="190" t="s">
        <v>107</v>
      </c>
      <c r="O69" s="191" t="s">
        <v>108</v>
      </c>
      <c r="P69" s="192" t="s">
        <v>109</v>
      </c>
      <c r="Q69" s="193" t="s">
        <v>110</v>
      </c>
      <c r="R69" s="194" t="s">
        <v>111</v>
      </c>
      <c r="S69" s="195" t="s">
        <v>112</v>
      </c>
      <c r="T69" s="196" t="s">
        <v>113</v>
      </c>
      <c r="U69" s="748" t="s">
        <v>114</v>
      </c>
      <c r="V69" s="749"/>
      <c r="W69" s="750"/>
      <c r="X69" s="190" t="s">
        <v>115</v>
      </c>
      <c r="Y69" s="68"/>
      <c r="Z69" s="742"/>
      <c r="AA69" s="742"/>
      <c r="AB69" s="742"/>
      <c r="AC69" s="152"/>
      <c r="AD69" s="743"/>
      <c r="AE69" s="743"/>
      <c r="AF69" s="743"/>
      <c r="AG69" s="153"/>
      <c r="AH69" s="734"/>
      <c r="AI69" s="734"/>
      <c r="AJ69" s="734"/>
      <c r="AK69" s="734"/>
      <c r="AL69" s="734"/>
      <c r="AM69" s="734"/>
      <c r="AN69" s="734"/>
      <c r="AO69" s="734"/>
      <c r="AP69" s="734"/>
      <c r="AQ69" s="734"/>
      <c r="AR69" s="734"/>
      <c r="AS69" s="734"/>
      <c r="AT69" s="734"/>
      <c r="AU69" s="734"/>
      <c r="AV69" s="734"/>
      <c r="AW69" s="734"/>
      <c r="AX69" s="101"/>
      <c r="AY69" s="737" t="s">
        <v>116</v>
      </c>
      <c r="AZ69" s="738"/>
      <c r="BA69" s="737" t="s">
        <v>75</v>
      </c>
      <c r="BB69" s="738"/>
      <c r="BC69" s="737" t="s">
        <v>76</v>
      </c>
      <c r="BD69" s="738"/>
      <c r="BE69" s="737" t="s">
        <v>77</v>
      </c>
      <c r="BF69" s="738"/>
      <c r="BG69" s="737" t="s">
        <v>78</v>
      </c>
      <c r="BH69" s="738"/>
      <c r="BI69" s="737" t="s">
        <v>79</v>
      </c>
      <c r="BJ69" s="738"/>
      <c r="BK69" s="737" t="s">
        <v>80</v>
      </c>
      <c r="BL69" s="738"/>
      <c r="BM69" s="101"/>
      <c r="BN69" s="741"/>
      <c r="BO69" s="741"/>
      <c r="BP69" s="741"/>
      <c r="BQ69" s="741"/>
      <c r="BR69" s="741"/>
      <c r="BS69" s="741"/>
      <c r="BT69" s="741"/>
      <c r="BU69" s="80"/>
    </row>
    <row r="70" spans="1:73" ht="30" customHeight="1">
      <c r="A70" s="81"/>
      <c r="B70" s="198" t="s">
        <v>213</v>
      </c>
      <c r="C70" s="198" t="s">
        <v>214</v>
      </c>
      <c r="D70" s="199" t="s">
        <v>215</v>
      </c>
      <c r="E70" s="33" t="s">
        <v>216</v>
      </c>
      <c r="F70" s="201">
        <v>10</v>
      </c>
      <c r="G70" s="202">
        <v>328</v>
      </c>
      <c r="H70" s="203"/>
      <c r="I70" s="204"/>
      <c r="J70" s="205"/>
      <c r="K70" s="206"/>
      <c r="L70" s="207"/>
      <c r="M70" s="208"/>
      <c r="N70" s="209"/>
      <c r="O70" s="210"/>
      <c r="P70" s="211"/>
      <c r="Q70" s="212"/>
      <c r="R70" s="213"/>
      <c r="S70" s="214"/>
      <c r="T70" s="215"/>
      <c r="U70" s="745"/>
      <c r="V70" s="746"/>
      <c r="W70" s="747"/>
      <c r="X70" s="209"/>
      <c r="Y70" s="219"/>
      <c r="Z70" s="220">
        <f t="shared" ref="Z70:Z102" si="12">SUM(H70+I70+J70+K70+L70+M70+N70+O70+P70+Q70+R70+S70+T70+U70+X70)</f>
        <v>0</v>
      </c>
      <c r="AA70" s="220">
        <f t="shared" ref="AA70:AA102" si="13">Z70*F70</f>
        <v>0</v>
      </c>
      <c r="AB70" s="231">
        <f t="shared" ref="AB70:AB102" si="14">G70*Z70</f>
        <v>0</v>
      </c>
      <c r="AC70" s="232"/>
      <c r="AD70" s="222">
        <v>10.1</v>
      </c>
      <c r="AE70" s="223">
        <f t="shared" ref="AE70:AE102" si="15">AD70*Z70</f>
        <v>0</v>
      </c>
      <c r="AF70" s="224">
        <f t="shared" ref="AF70:AF102" si="16">AH70*0.26+AI70*0.32+AJ70*0.36+AK70*0.42+AL70*0.5+AM70*0.52+AN70*0.62+AO70*0.68+AP70*0.85+AQ70*0.85+AS70*0.13+AU70*0.154+AW70*0.208+BA70*0.04+BB70*0.04+BC70*0.06+BD70*0.09+BE70*0.07+BF70*0.11+BG70*0.08+BH70*0.19+BI70*0.09+BJ70*0.22+BK70*0.1+BL70*0.18</f>
        <v>0</v>
      </c>
      <c r="AG70" s="225"/>
      <c r="AH70" s="226"/>
      <c r="AI70" s="226"/>
      <c r="AJ70" s="226">
        <f>1*Z70</f>
        <v>0</v>
      </c>
      <c r="AK70" s="226">
        <f>6*Z70</f>
        <v>0</v>
      </c>
      <c r="AL70" s="226">
        <f>2*Z70</f>
        <v>0</v>
      </c>
      <c r="AM70" s="226">
        <f>1*Z70</f>
        <v>0</v>
      </c>
      <c r="AN70" s="226"/>
      <c r="AO70" s="226"/>
      <c r="AP70" s="226"/>
      <c r="AQ70" s="226"/>
      <c r="AR70" s="226"/>
      <c r="AS70" s="226"/>
      <c r="AT70" s="226"/>
      <c r="AU70" s="226"/>
      <c r="AV70" s="226"/>
      <c r="AW70" s="226"/>
      <c r="AX70" s="228"/>
      <c r="AY70" s="226"/>
      <c r="AZ70" s="226"/>
      <c r="BA70" s="226"/>
      <c r="BB70" s="226"/>
      <c r="BC70" s="226"/>
      <c r="BD70" s="226">
        <f>50*Z70</f>
        <v>0</v>
      </c>
      <c r="BE70" s="226"/>
      <c r="BF70" s="226"/>
      <c r="BG70" s="226"/>
      <c r="BH70" s="226"/>
      <c r="BI70" s="226"/>
      <c r="BJ70" s="226"/>
      <c r="BK70" s="226"/>
      <c r="BL70" s="226"/>
      <c r="BM70" s="228"/>
      <c r="BN70" s="226"/>
      <c r="BO70" s="233"/>
      <c r="BP70" s="233"/>
      <c r="BQ70" s="233"/>
      <c r="BR70" s="226">
        <f>10*Z70</f>
        <v>0</v>
      </c>
      <c r="BS70" s="233"/>
      <c r="BT70" s="233"/>
      <c r="BU70" s="80"/>
    </row>
    <row r="71" spans="1:73" ht="30" customHeight="1">
      <c r="A71" s="81"/>
      <c r="B71" s="197" t="s">
        <v>217</v>
      </c>
      <c r="C71" s="198" t="s">
        <v>214</v>
      </c>
      <c r="D71" s="229" t="s">
        <v>218</v>
      </c>
      <c r="E71" s="190" t="s">
        <v>219</v>
      </c>
      <c r="F71" s="201">
        <v>1</v>
      </c>
      <c r="G71" s="202">
        <v>52</v>
      </c>
      <c r="H71" s="203"/>
      <c r="I71" s="204"/>
      <c r="J71" s="205"/>
      <c r="K71" s="206"/>
      <c r="L71" s="207"/>
      <c r="M71" s="208"/>
      <c r="N71" s="209"/>
      <c r="O71" s="210"/>
      <c r="P71" s="211"/>
      <c r="Q71" s="212"/>
      <c r="R71" s="213"/>
      <c r="S71" s="214"/>
      <c r="T71" s="215"/>
      <c r="U71" s="745"/>
      <c r="V71" s="746"/>
      <c r="W71" s="747"/>
      <c r="X71" s="209"/>
      <c r="Y71" s="219"/>
      <c r="Z71" s="220">
        <f t="shared" si="12"/>
        <v>0</v>
      </c>
      <c r="AA71" s="220">
        <f t="shared" si="13"/>
        <v>0</v>
      </c>
      <c r="AB71" s="231">
        <f t="shared" si="14"/>
        <v>0</v>
      </c>
      <c r="AC71" s="232"/>
      <c r="AD71" s="222">
        <v>2.2000000000000002</v>
      </c>
      <c r="AE71" s="223">
        <f t="shared" si="15"/>
        <v>0</v>
      </c>
      <c r="AF71" s="224">
        <f t="shared" si="16"/>
        <v>0</v>
      </c>
      <c r="AG71" s="225"/>
      <c r="AH71" s="226"/>
      <c r="AI71" s="226"/>
      <c r="AJ71" s="226"/>
      <c r="AK71" s="226"/>
      <c r="AL71" s="226"/>
      <c r="AM71" s="226"/>
      <c r="AN71" s="226">
        <f>1*Z71</f>
        <v>0</v>
      </c>
      <c r="AO71" s="226"/>
      <c r="AP71" s="226"/>
      <c r="AQ71" s="226"/>
      <c r="AR71" s="226"/>
      <c r="AS71" s="226"/>
      <c r="AT71" s="226"/>
      <c r="AU71" s="226"/>
      <c r="AV71" s="226"/>
      <c r="AW71" s="226"/>
      <c r="AX71" s="228"/>
      <c r="AY71" s="226"/>
      <c r="AZ71" s="226"/>
      <c r="BA71" s="226"/>
      <c r="BB71" s="226"/>
      <c r="BC71" s="226">
        <f>2*Z71</f>
        <v>0</v>
      </c>
      <c r="BD71" s="226"/>
      <c r="BE71" s="226"/>
      <c r="BF71" s="226"/>
      <c r="BG71" s="226"/>
      <c r="BH71" s="226"/>
      <c r="BI71" s="226"/>
      <c r="BJ71" s="226"/>
      <c r="BK71" s="226"/>
      <c r="BL71" s="226"/>
      <c r="BM71" s="228"/>
      <c r="BN71" s="226"/>
      <c r="BO71" s="233"/>
      <c r="BP71" s="233"/>
      <c r="BQ71" s="233"/>
      <c r="BR71" s="226">
        <f>1*Z71</f>
        <v>0</v>
      </c>
      <c r="BS71" s="233"/>
      <c r="BT71" s="233"/>
      <c r="BU71" s="80"/>
    </row>
    <row r="72" spans="1:73" ht="30" customHeight="1">
      <c r="A72" s="81"/>
      <c r="B72" s="197" t="s">
        <v>220</v>
      </c>
      <c r="C72" s="198" t="s">
        <v>214</v>
      </c>
      <c r="D72" s="199" t="s">
        <v>221</v>
      </c>
      <c r="E72" s="33" t="s">
        <v>222</v>
      </c>
      <c r="F72" s="201">
        <v>3</v>
      </c>
      <c r="G72" s="202">
        <v>152</v>
      </c>
      <c r="H72" s="203"/>
      <c r="I72" s="204"/>
      <c r="J72" s="205"/>
      <c r="K72" s="206"/>
      <c r="L72" s="207"/>
      <c r="M72" s="208"/>
      <c r="N72" s="209"/>
      <c r="O72" s="210"/>
      <c r="P72" s="211"/>
      <c r="Q72" s="212"/>
      <c r="R72" s="213"/>
      <c r="S72" s="214"/>
      <c r="T72" s="215"/>
      <c r="U72" s="745"/>
      <c r="V72" s="746"/>
      <c r="W72" s="747"/>
      <c r="X72" s="209"/>
      <c r="Y72" s="219"/>
      <c r="Z72" s="220">
        <f t="shared" si="12"/>
        <v>0</v>
      </c>
      <c r="AA72" s="220">
        <f t="shared" si="13"/>
        <v>0</v>
      </c>
      <c r="AB72" s="231">
        <f t="shared" si="14"/>
        <v>0</v>
      </c>
      <c r="AC72" s="232"/>
      <c r="AD72" s="222">
        <v>5.0999999999999996</v>
      </c>
      <c r="AE72" s="223">
        <f t="shared" si="15"/>
        <v>0</v>
      </c>
      <c r="AF72" s="224">
        <f t="shared" si="16"/>
        <v>0</v>
      </c>
      <c r="AG72" s="225"/>
      <c r="AH72" s="226"/>
      <c r="AI72" s="226"/>
      <c r="AJ72" s="226">
        <f>1*Z72</f>
        <v>0</v>
      </c>
      <c r="AK72" s="226">
        <f>2*Z72</f>
        <v>0</v>
      </c>
      <c r="AL72" s="226"/>
      <c r="AM72" s="226"/>
      <c r="AN72" s="226"/>
      <c r="AO72" s="226"/>
      <c r="AP72" s="226"/>
      <c r="AQ72" s="226"/>
      <c r="AR72" s="226"/>
      <c r="AS72" s="226"/>
      <c r="AT72" s="226"/>
      <c r="AU72" s="226"/>
      <c r="AV72" s="226"/>
      <c r="AW72" s="226"/>
      <c r="AX72" s="228"/>
      <c r="AY72" s="226"/>
      <c r="AZ72" s="226"/>
      <c r="BA72" s="226"/>
      <c r="BB72" s="226">
        <f>1*Z72</f>
        <v>0</v>
      </c>
      <c r="BC72" s="226"/>
      <c r="BD72" s="226">
        <f>16*Z72</f>
        <v>0</v>
      </c>
      <c r="BE72" s="226"/>
      <c r="BF72" s="226">
        <f>2*Z72</f>
        <v>0</v>
      </c>
      <c r="BG72" s="226"/>
      <c r="BH72" s="226"/>
      <c r="BI72" s="226"/>
      <c r="BJ72" s="226"/>
      <c r="BK72" s="226"/>
      <c r="BL72" s="226"/>
      <c r="BM72" s="228"/>
      <c r="BN72" s="226"/>
      <c r="BO72" s="233"/>
      <c r="BP72" s="233"/>
      <c r="BQ72" s="233"/>
      <c r="BR72" s="226">
        <f>3*Z72</f>
        <v>0</v>
      </c>
      <c r="BS72" s="233"/>
      <c r="BT72" s="233"/>
      <c r="BU72" s="80"/>
    </row>
    <row r="73" spans="1:73" ht="30" customHeight="1">
      <c r="A73" s="81"/>
      <c r="B73" s="197" t="s">
        <v>223</v>
      </c>
      <c r="C73" s="198" t="s">
        <v>214</v>
      </c>
      <c r="D73" s="199" t="s">
        <v>224</v>
      </c>
      <c r="E73" s="200"/>
      <c r="F73" s="201">
        <v>1</v>
      </c>
      <c r="G73" s="202">
        <v>99</v>
      </c>
      <c r="H73" s="203"/>
      <c r="I73" s="204"/>
      <c r="J73" s="205"/>
      <c r="K73" s="206"/>
      <c r="L73" s="207"/>
      <c r="M73" s="208"/>
      <c r="N73" s="209"/>
      <c r="O73" s="210"/>
      <c r="P73" s="211"/>
      <c r="Q73" s="212"/>
      <c r="R73" s="213"/>
      <c r="S73" s="214"/>
      <c r="T73" s="215"/>
      <c r="U73" s="745"/>
      <c r="V73" s="746"/>
      <c r="W73" s="747"/>
      <c r="X73" s="209"/>
      <c r="Y73" s="219"/>
      <c r="Z73" s="220">
        <f t="shared" si="12"/>
        <v>0</v>
      </c>
      <c r="AA73" s="220">
        <f t="shared" si="13"/>
        <v>0</v>
      </c>
      <c r="AB73" s="231">
        <f t="shared" si="14"/>
        <v>0</v>
      </c>
      <c r="AC73" s="232"/>
      <c r="AD73" s="222">
        <v>3.9</v>
      </c>
      <c r="AE73" s="223">
        <f t="shared" si="15"/>
        <v>0</v>
      </c>
      <c r="AF73" s="224">
        <f t="shared" si="16"/>
        <v>0</v>
      </c>
      <c r="AG73" s="225"/>
      <c r="AH73" s="226"/>
      <c r="AI73" s="226"/>
      <c r="AJ73" s="226"/>
      <c r="AK73" s="226"/>
      <c r="AL73" s="226"/>
      <c r="AM73" s="226"/>
      <c r="AN73" s="226"/>
      <c r="AO73" s="226">
        <f>1*Z73</f>
        <v>0</v>
      </c>
      <c r="AP73" s="226"/>
      <c r="AQ73" s="226"/>
      <c r="AR73" s="226"/>
      <c r="AS73" s="226"/>
      <c r="AT73" s="226"/>
      <c r="AU73" s="226"/>
      <c r="AV73" s="226"/>
      <c r="AW73" s="226"/>
      <c r="AX73" s="228"/>
      <c r="AY73" s="226"/>
      <c r="AZ73" s="226"/>
      <c r="BA73" s="226"/>
      <c r="BB73" s="226"/>
      <c r="BC73" s="226"/>
      <c r="BD73" s="226">
        <f>7*Z73</f>
        <v>0</v>
      </c>
      <c r="BE73" s="226"/>
      <c r="BF73" s="226"/>
      <c r="BG73" s="226"/>
      <c r="BH73" s="226"/>
      <c r="BI73" s="226"/>
      <c r="BJ73" s="226"/>
      <c r="BK73" s="226"/>
      <c r="BL73" s="226"/>
      <c r="BM73" s="228"/>
      <c r="BN73" s="226"/>
      <c r="BO73" s="233"/>
      <c r="BP73" s="233"/>
      <c r="BQ73" s="233"/>
      <c r="BR73" s="233"/>
      <c r="BS73" s="233"/>
      <c r="BT73" s="226">
        <f>1*Z73</f>
        <v>0</v>
      </c>
      <c r="BU73" s="80"/>
    </row>
    <row r="74" spans="1:73" ht="30" customHeight="1">
      <c r="A74" s="81"/>
      <c r="B74" s="197" t="s">
        <v>225</v>
      </c>
      <c r="C74" s="198" t="s">
        <v>214</v>
      </c>
      <c r="D74" s="199" t="s">
        <v>226</v>
      </c>
      <c r="E74" s="200"/>
      <c r="F74" s="201">
        <v>1</v>
      </c>
      <c r="G74" s="202">
        <v>70</v>
      </c>
      <c r="H74" s="203"/>
      <c r="I74" s="204"/>
      <c r="J74" s="205"/>
      <c r="K74" s="206"/>
      <c r="L74" s="207"/>
      <c r="M74" s="208"/>
      <c r="N74" s="209"/>
      <c r="O74" s="210"/>
      <c r="P74" s="211"/>
      <c r="Q74" s="212"/>
      <c r="R74" s="213"/>
      <c r="S74" s="214"/>
      <c r="T74" s="215"/>
      <c r="U74" s="745"/>
      <c r="V74" s="746"/>
      <c r="W74" s="747"/>
      <c r="X74" s="209"/>
      <c r="Y74" s="219"/>
      <c r="Z74" s="220">
        <f t="shared" si="12"/>
        <v>0</v>
      </c>
      <c r="AA74" s="220">
        <f t="shared" si="13"/>
        <v>0</v>
      </c>
      <c r="AB74" s="231">
        <f t="shared" si="14"/>
        <v>0</v>
      </c>
      <c r="AC74" s="232"/>
      <c r="AD74" s="222">
        <v>3.1</v>
      </c>
      <c r="AE74" s="223">
        <f t="shared" si="15"/>
        <v>0</v>
      </c>
      <c r="AF74" s="224">
        <f t="shared" si="16"/>
        <v>0</v>
      </c>
      <c r="AG74" s="225"/>
      <c r="AH74" s="226"/>
      <c r="AI74" s="226"/>
      <c r="AJ74" s="226"/>
      <c r="AK74" s="226"/>
      <c r="AL74" s="226"/>
      <c r="AM74" s="226">
        <f>1*Z74</f>
        <v>0</v>
      </c>
      <c r="AN74" s="226"/>
      <c r="AO74" s="226"/>
      <c r="AP74" s="226"/>
      <c r="AQ74" s="226"/>
      <c r="AR74" s="226"/>
      <c r="AS74" s="226"/>
      <c r="AT74" s="226"/>
      <c r="AU74" s="226"/>
      <c r="AV74" s="226"/>
      <c r="AW74" s="226"/>
      <c r="AX74" s="228"/>
      <c r="AY74" s="226"/>
      <c r="AZ74" s="226"/>
      <c r="BA74" s="226"/>
      <c r="BB74" s="226"/>
      <c r="BC74" s="226"/>
      <c r="BD74" s="226">
        <f>6*Z74</f>
        <v>0</v>
      </c>
      <c r="BE74" s="226"/>
      <c r="BF74" s="226">
        <f>1*Z74</f>
        <v>0</v>
      </c>
      <c r="BG74" s="226"/>
      <c r="BH74" s="226"/>
      <c r="BI74" s="226"/>
      <c r="BJ74" s="226"/>
      <c r="BK74" s="226"/>
      <c r="BL74" s="226"/>
      <c r="BM74" s="228"/>
      <c r="BN74" s="226"/>
      <c r="BO74" s="233"/>
      <c r="BP74" s="233"/>
      <c r="BQ74" s="233"/>
      <c r="BR74" s="233"/>
      <c r="BS74" s="233"/>
      <c r="BT74" s="226">
        <f>1*Z74</f>
        <v>0</v>
      </c>
      <c r="BU74" s="80"/>
    </row>
    <row r="75" spans="1:73" ht="30" customHeight="1">
      <c r="A75" s="81"/>
      <c r="B75" s="197" t="s">
        <v>227</v>
      </c>
      <c r="C75" s="198" t="s">
        <v>214</v>
      </c>
      <c r="D75" s="199" t="s">
        <v>228</v>
      </c>
      <c r="E75" s="200"/>
      <c r="F75" s="201">
        <v>4</v>
      </c>
      <c r="G75" s="202">
        <v>186</v>
      </c>
      <c r="H75" s="203"/>
      <c r="I75" s="204"/>
      <c r="J75" s="205"/>
      <c r="K75" s="206"/>
      <c r="L75" s="207"/>
      <c r="M75" s="208"/>
      <c r="N75" s="209"/>
      <c r="O75" s="210"/>
      <c r="P75" s="211"/>
      <c r="Q75" s="212"/>
      <c r="R75" s="213"/>
      <c r="S75" s="214"/>
      <c r="T75" s="215"/>
      <c r="U75" s="745"/>
      <c r="V75" s="746"/>
      <c r="W75" s="747"/>
      <c r="X75" s="209"/>
      <c r="Y75" s="219"/>
      <c r="Z75" s="220">
        <f t="shared" si="12"/>
        <v>0</v>
      </c>
      <c r="AA75" s="220">
        <f t="shared" si="13"/>
        <v>0</v>
      </c>
      <c r="AB75" s="231">
        <f t="shared" si="14"/>
        <v>0</v>
      </c>
      <c r="AC75" s="232"/>
      <c r="AD75" s="222">
        <v>4.2</v>
      </c>
      <c r="AE75" s="223">
        <f t="shared" si="15"/>
        <v>0</v>
      </c>
      <c r="AF75" s="224">
        <f t="shared" si="16"/>
        <v>0</v>
      </c>
      <c r="AG75" s="225"/>
      <c r="AH75" s="226"/>
      <c r="AI75" s="226"/>
      <c r="AJ75" s="226"/>
      <c r="AK75" s="226"/>
      <c r="AL75" s="226">
        <f>3*Z75</f>
        <v>0</v>
      </c>
      <c r="AM75" s="226"/>
      <c r="AN75" s="226"/>
      <c r="AO75" s="226">
        <f>1*Z75</f>
        <v>0</v>
      </c>
      <c r="AP75" s="226"/>
      <c r="AQ75" s="226"/>
      <c r="AR75" s="226"/>
      <c r="AS75" s="226"/>
      <c r="AT75" s="226"/>
      <c r="AU75" s="226"/>
      <c r="AV75" s="226"/>
      <c r="AW75" s="226"/>
      <c r="AX75" s="228"/>
      <c r="AY75" s="226"/>
      <c r="AZ75" s="226"/>
      <c r="BA75" s="226"/>
      <c r="BB75" s="226"/>
      <c r="BC75" s="226"/>
      <c r="BD75" s="226">
        <f>19*Z75</f>
        <v>0</v>
      </c>
      <c r="BE75" s="226"/>
      <c r="BF75" s="226">
        <f>5*Z75</f>
        <v>0</v>
      </c>
      <c r="BG75" s="226"/>
      <c r="BH75" s="226"/>
      <c r="BI75" s="226"/>
      <c r="BJ75" s="226"/>
      <c r="BK75" s="226"/>
      <c r="BL75" s="226"/>
      <c r="BM75" s="228"/>
      <c r="BN75" s="226"/>
      <c r="BO75" s="233"/>
      <c r="BP75" s="233"/>
      <c r="BQ75" s="226">
        <f>4*Z75</f>
        <v>0</v>
      </c>
      <c r="BR75" s="233"/>
      <c r="BS75" s="233"/>
      <c r="BT75" s="233"/>
      <c r="BU75" s="80"/>
    </row>
    <row r="76" spans="1:73" ht="30" customHeight="1">
      <c r="A76" s="81"/>
      <c r="B76" s="197" t="s">
        <v>229</v>
      </c>
      <c r="C76" s="198" t="s">
        <v>214</v>
      </c>
      <c r="D76" s="199" t="s">
        <v>230</v>
      </c>
      <c r="E76" s="200"/>
      <c r="F76" s="201">
        <v>4</v>
      </c>
      <c r="G76" s="202">
        <v>142</v>
      </c>
      <c r="H76" s="203"/>
      <c r="I76" s="204"/>
      <c r="J76" s="205"/>
      <c r="K76" s="206"/>
      <c r="L76" s="207"/>
      <c r="M76" s="208"/>
      <c r="N76" s="209"/>
      <c r="O76" s="210"/>
      <c r="P76" s="211"/>
      <c r="Q76" s="212"/>
      <c r="R76" s="213"/>
      <c r="S76" s="214"/>
      <c r="T76" s="215"/>
      <c r="U76" s="745"/>
      <c r="V76" s="746"/>
      <c r="W76" s="747"/>
      <c r="X76" s="209"/>
      <c r="Y76" s="219"/>
      <c r="Z76" s="220">
        <f t="shared" si="12"/>
        <v>0</v>
      </c>
      <c r="AA76" s="220">
        <f t="shared" si="13"/>
        <v>0</v>
      </c>
      <c r="AB76" s="231">
        <f t="shared" si="14"/>
        <v>0</v>
      </c>
      <c r="AC76" s="232"/>
      <c r="AD76" s="222">
        <v>5</v>
      </c>
      <c r="AE76" s="223">
        <f t="shared" si="15"/>
        <v>0</v>
      </c>
      <c r="AF76" s="224">
        <f t="shared" si="16"/>
        <v>0</v>
      </c>
      <c r="AG76" s="225"/>
      <c r="AH76" s="226"/>
      <c r="AI76" s="226"/>
      <c r="AJ76" s="226"/>
      <c r="AK76" s="226"/>
      <c r="AL76" s="226"/>
      <c r="AM76" s="226"/>
      <c r="AN76" s="226"/>
      <c r="AO76" s="226"/>
      <c r="AP76" s="226"/>
      <c r="AQ76" s="226"/>
      <c r="AR76" s="226"/>
      <c r="AS76" s="226"/>
      <c r="AT76" s="226"/>
      <c r="AU76" s="226"/>
      <c r="AV76" s="226"/>
      <c r="AW76" s="226"/>
      <c r="AX76" s="228"/>
      <c r="AY76" s="226"/>
      <c r="AZ76" s="226"/>
      <c r="BA76" s="226"/>
      <c r="BB76" s="226"/>
      <c r="BC76" s="226"/>
      <c r="BD76" s="226">
        <f>20*Z76</f>
        <v>0</v>
      </c>
      <c r="BE76" s="226"/>
      <c r="BF76" s="226">
        <f>4*Z76</f>
        <v>0</v>
      </c>
      <c r="BG76" s="226"/>
      <c r="BH76" s="226"/>
      <c r="BI76" s="226"/>
      <c r="BJ76" s="226"/>
      <c r="BK76" s="226"/>
      <c r="BL76" s="226"/>
      <c r="BM76" s="228"/>
      <c r="BN76" s="226"/>
      <c r="BO76" s="233"/>
      <c r="BP76" s="233"/>
      <c r="BQ76" s="226">
        <f>4*Z76</f>
        <v>0</v>
      </c>
      <c r="BR76" s="233"/>
      <c r="BS76" s="233"/>
      <c r="BT76" s="233"/>
      <c r="BU76" s="80"/>
    </row>
    <row r="77" spans="1:73" ht="30" customHeight="1">
      <c r="A77" s="81"/>
      <c r="B77" s="197" t="s">
        <v>231</v>
      </c>
      <c r="C77" s="198" t="s">
        <v>214</v>
      </c>
      <c r="D77" s="199" t="s">
        <v>232</v>
      </c>
      <c r="E77" s="190" t="s">
        <v>233</v>
      </c>
      <c r="F77" s="201">
        <v>5</v>
      </c>
      <c r="G77" s="202">
        <v>134</v>
      </c>
      <c r="H77" s="203"/>
      <c r="I77" s="204"/>
      <c r="J77" s="205"/>
      <c r="K77" s="206"/>
      <c r="L77" s="207"/>
      <c r="M77" s="208"/>
      <c r="N77" s="209"/>
      <c r="O77" s="210"/>
      <c r="P77" s="211"/>
      <c r="Q77" s="212"/>
      <c r="R77" s="213"/>
      <c r="S77" s="214"/>
      <c r="T77" s="215"/>
      <c r="U77" s="745"/>
      <c r="V77" s="746"/>
      <c r="W77" s="747"/>
      <c r="X77" s="209"/>
      <c r="Y77" s="219"/>
      <c r="Z77" s="220">
        <f t="shared" si="12"/>
        <v>0</v>
      </c>
      <c r="AA77" s="220">
        <f t="shared" si="13"/>
        <v>0</v>
      </c>
      <c r="AB77" s="231">
        <f t="shared" si="14"/>
        <v>0</v>
      </c>
      <c r="AC77" s="232"/>
      <c r="AD77" s="222">
        <v>4.3</v>
      </c>
      <c r="AE77" s="223">
        <f t="shared" si="15"/>
        <v>0</v>
      </c>
      <c r="AF77" s="224">
        <f t="shared" si="16"/>
        <v>0</v>
      </c>
      <c r="AG77" s="225"/>
      <c r="AH77" s="226"/>
      <c r="AI77" s="226"/>
      <c r="AJ77" s="226"/>
      <c r="AK77" s="226"/>
      <c r="AL77" s="226"/>
      <c r="AM77" s="226">
        <f>1*Z77</f>
        <v>0</v>
      </c>
      <c r="AN77" s="226">
        <f>2*Z77</f>
        <v>0</v>
      </c>
      <c r="AO77" s="226">
        <f>1*Z77</f>
        <v>0</v>
      </c>
      <c r="AP77" s="226"/>
      <c r="AQ77" s="226">
        <f>1*Z77</f>
        <v>0</v>
      </c>
      <c r="AR77" s="226"/>
      <c r="AS77" s="226"/>
      <c r="AT77" s="226"/>
      <c r="AU77" s="226"/>
      <c r="AV77" s="226"/>
      <c r="AW77" s="226"/>
      <c r="AX77" s="228"/>
      <c r="AY77" s="226"/>
      <c r="AZ77" s="226"/>
      <c r="BA77" s="226"/>
      <c r="BB77" s="226">
        <f>1*Z77</f>
        <v>0</v>
      </c>
      <c r="BC77" s="226"/>
      <c r="BD77" s="226">
        <f>19*Z77</f>
        <v>0</v>
      </c>
      <c r="BE77" s="226"/>
      <c r="BF77" s="226"/>
      <c r="BG77" s="226"/>
      <c r="BH77" s="226"/>
      <c r="BI77" s="226"/>
      <c r="BJ77" s="226"/>
      <c r="BK77" s="226"/>
      <c r="BL77" s="226"/>
      <c r="BM77" s="228"/>
      <c r="BN77" s="226"/>
      <c r="BO77" s="233"/>
      <c r="BP77" s="233"/>
      <c r="BQ77" s="226">
        <f>5*Z77</f>
        <v>0</v>
      </c>
      <c r="BR77" s="233"/>
      <c r="BS77" s="233"/>
      <c r="BT77" s="233"/>
      <c r="BU77" s="80"/>
    </row>
    <row r="78" spans="1:73" ht="30" customHeight="1">
      <c r="A78" s="81"/>
      <c r="B78" s="197" t="s">
        <v>234</v>
      </c>
      <c r="C78" s="198" t="s">
        <v>214</v>
      </c>
      <c r="D78" s="199" t="s">
        <v>235</v>
      </c>
      <c r="E78" s="190" t="s">
        <v>236</v>
      </c>
      <c r="F78" s="201">
        <v>5</v>
      </c>
      <c r="G78" s="202">
        <v>201</v>
      </c>
      <c r="H78" s="203"/>
      <c r="I78" s="204"/>
      <c r="J78" s="205"/>
      <c r="K78" s="206"/>
      <c r="L78" s="207"/>
      <c r="M78" s="208"/>
      <c r="N78" s="209"/>
      <c r="O78" s="210"/>
      <c r="P78" s="211"/>
      <c r="Q78" s="212"/>
      <c r="R78" s="213"/>
      <c r="S78" s="214"/>
      <c r="T78" s="215"/>
      <c r="U78" s="745"/>
      <c r="V78" s="746"/>
      <c r="W78" s="747"/>
      <c r="X78" s="209"/>
      <c r="Y78" s="219"/>
      <c r="Z78" s="220">
        <f t="shared" si="12"/>
        <v>0</v>
      </c>
      <c r="AA78" s="220">
        <f t="shared" si="13"/>
        <v>0</v>
      </c>
      <c r="AB78" s="231">
        <f t="shared" si="14"/>
        <v>0</v>
      </c>
      <c r="AC78" s="232"/>
      <c r="AD78" s="222">
        <v>6.4</v>
      </c>
      <c r="AE78" s="223">
        <f t="shared" si="15"/>
        <v>0</v>
      </c>
      <c r="AF78" s="224">
        <f t="shared" si="16"/>
        <v>0</v>
      </c>
      <c r="AG78" s="225"/>
      <c r="AH78" s="226"/>
      <c r="AI78" s="226"/>
      <c r="AJ78" s="226"/>
      <c r="AK78" s="226"/>
      <c r="AL78" s="226"/>
      <c r="AM78" s="226">
        <f>1*Z78</f>
        <v>0</v>
      </c>
      <c r="AN78" s="226"/>
      <c r="AO78" s="226"/>
      <c r="AP78" s="226"/>
      <c r="AQ78" s="226">
        <f>4*Z78</f>
        <v>0</v>
      </c>
      <c r="AR78" s="226"/>
      <c r="AS78" s="226"/>
      <c r="AT78" s="226"/>
      <c r="AU78" s="226"/>
      <c r="AV78" s="226"/>
      <c r="AW78" s="226"/>
      <c r="AX78" s="228"/>
      <c r="AY78" s="226"/>
      <c r="AZ78" s="226"/>
      <c r="BA78" s="226"/>
      <c r="BB78" s="226"/>
      <c r="BC78" s="226"/>
      <c r="BD78" s="226">
        <f>6*Z78</f>
        <v>0</v>
      </c>
      <c r="BE78" s="226"/>
      <c r="BF78" s="226">
        <f>12*Z78</f>
        <v>0</v>
      </c>
      <c r="BG78" s="226"/>
      <c r="BH78" s="226">
        <f>2*Z78</f>
        <v>0</v>
      </c>
      <c r="BI78" s="226"/>
      <c r="BJ78" s="226"/>
      <c r="BK78" s="226"/>
      <c r="BL78" s="226"/>
      <c r="BM78" s="228"/>
      <c r="BN78" s="226"/>
      <c r="BO78" s="233"/>
      <c r="BP78" s="233"/>
      <c r="BQ78" s="233"/>
      <c r="BR78" s="226">
        <f>5*Z78</f>
        <v>0</v>
      </c>
      <c r="BS78" s="233"/>
      <c r="BT78" s="233"/>
      <c r="BU78" s="80"/>
    </row>
    <row r="79" spans="1:73" ht="30" customHeight="1">
      <c r="A79" s="81"/>
      <c r="B79" s="197" t="s">
        <v>237</v>
      </c>
      <c r="C79" s="198" t="s">
        <v>214</v>
      </c>
      <c r="D79" s="199" t="s">
        <v>238</v>
      </c>
      <c r="E79" s="230"/>
      <c r="F79" s="201">
        <v>1</v>
      </c>
      <c r="G79" s="202">
        <v>69</v>
      </c>
      <c r="H79" s="203"/>
      <c r="I79" s="204"/>
      <c r="J79" s="205"/>
      <c r="K79" s="206"/>
      <c r="L79" s="207"/>
      <c r="M79" s="208"/>
      <c r="N79" s="209"/>
      <c r="O79" s="210"/>
      <c r="P79" s="211"/>
      <c r="Q79" s="212"/>
      <c r="R79" s="213"/>
      <c r="S79" s="214"/>
      <c r="T79" s="215"/>
      <c r="U79" s="745"/>
      <c r="V79" s="746"/>
      <c r="W79" s="747"/>
      <c r="X79" s="302"/>
      <c r="Y79" s="219"/>
      <c r="Z79" s="220">
        <f t="shared" si="12"/>
        <v>0</v>
      </c>
      <c r="AA79" s="220">
        <f t="shared" si="13"/>
        <v>0</v>
      </c>
      <c r="AB79" s="231">
        <f t="shared" si="14"/>
        <v>0</v>
      </c>
      <c r="AC79" s="232"/>
      <c r="AD79" s="303">
        <v>2.5</v>
      </c>
      <c r="AE79" s="223">
        <f t="shared" si="15"/>
        <v>0</v>
      </c>
      <c r="AF79" s="224">
        <f t="shared" si="16"/>
        <v>0</v>
      </c>
      <c r="AG79" s="225"/>
      <c r="AH79" s="304"/>
      <c r="AI79" s="304"/>
      <c r="AJ79" s="304"/>
      <c r="AK79" s="304"/>
      <c r="AL79" s="304"/>
      <c r="AM79" s="304"/>
      <c r="AN79" s="304"/>
      <c r="AO79" s="304"/>
      <c r="AP79" s="304"/>
      <c r="AQ79" s="304"/>
      <c r="AR79" s="304"/>
      <c r="AS79" s="304"/>
      <c r="AT79" s="304"/>
      <c r="AU79" s="305">
        <f>1*Z79</f>
        <v>0</v>
      </c>
      <c r="AV79" s="304"/>
      <c r="AW79" s="304"/>
      <c r="AX79" s="228"/>
      <c r="AY79" s="226"/>
      <c r="AZ79" s="226"/>
      <c r="BA79" s="226"/>
      <c r="BB79" s="226"/>
      <c r="BC79" s="226"/>
      <c r="BD79" s="226"/>
      <c r="BE79" s="226"/>
      <c r="BF79" s="226">
        <f>4*Z79</f>
        <v>0</v>
      </c>
      <c r="BG79" s="226"/>
      <c r="BH79" s="226"/>
      <c r="BI79" s="226"/>
      <c r="BJ79" s="226"/>
      <c r="BK79" s="226"/>
      <c r="BL79" s="226"/>
      <c r="BM79" s="228"/>
      <c r="BN79" s="226"/>
      <c r="BO79" s="233"/>
      <c r="BP79" s="233"/>
      <c r="BQ79" s="233"/>
      <c r="BR79" s="233"/>
      <c r="BS79" s="233"/>
      <c r="BT79" s="226">
        <f>1*Z79</f>
        <v>0</v>
      </c>
      <c r="BU79" s="80"/>
    </row>
    <row r="80" spans="1:73" ht="30" customHeight="1">
      <c r="A80" s="81"/>
      <c r="B80" s="197" t="s">
        <v>239</v>
      </c>
      <c r="C80" s="198" t="s">
        <v>214</v>
      </c>
      <c r="D80" s="199" t="s">
        <v>240</v>
      </c>
      <c r="E80" s="190"/>
      <c r="F80" s="201">
        <v>1</v>
      </c>
      <c r="G80" s="202">
        <v>53</v>
      </c>
      <c r="H80" s="203"/>
      <c r="I80" s="204"/>
      <c r="J80" s="205"/>
      <c r="K80" s="206"/>
      <c r="L80" s="207"/>
      <c r="M80" s="208"/>
      <c r="N80" s="209"/>
      <c r="O80" s="210"/>
      <c r="P80" s="211"/>
      <c r="Q80" s="212"/>
      <c r="R80" s="213"/>
      <c r="S80" s="214"/>
      <c r="T80" s="215"/>
      <c r="U80" s="745"/>
      <c r="V80" s="746"/>
      <c r="W80" s="747"/>
      <c r="X80" s="306"/>
      <c r="Y80" s="219"/>
      <c r="Z80" s="220">
        <f t="shared" si="12"/>
        <v>0</v>
      </c>
      <c r="AA80" s="220">
        <f t="shared" si="13"/>
        <v>0</v>
      </c>
      <c r="AB80" s="231">
        <f t="shared" si="14"/>
        <v>0</v>
      </c>
      <c r="AC80" s="232"/>
      <c r="AD80" s="222">
        <v>1.6</v>
      </c>
      <c r="AE80" s="223">
        <f t="shared" si="15"/>
        <v>0</v>
      </c>
      <c r="AF80" s="224">
        <f t="shared" si="16"/>
        <v>0</v>
      </c>
      <c r="AG80" s="225"/>
      <c r="AH80" s="226"/>
      <c r="AI80" s="226"/>
      <c r="AJ80" s="226"/>
      <c r="AK80" s="226"/>
      <c r="AL80" s="226"/>
      <c r="AM80" s="226"/>
      <c r="AN80" s="226">
        <f>1*Z80</f>
        <v>0</v>
      </c>
      <c r="AO80" s="226"/>
      <c r="AP80" s="226"/>
      <c r="AQ80" s="226"/>
      <c r="AR80" s="226"/>
      <c r="AS80" s="226"/>
      <c r="AT80" s="226"/>
      <c r="AU80" s="226"/>
      <c r="AV80" s="226"/>
      <c r="AW80" s="226"/>
      <c r="AX80" s="228"/>
      <c r="AY80" s="226"/>
      <c r="AZ80" s="226"/>
      <c r="BA80" s="226"/>
      <c r="BB80" s="226"/>
      <c r="BC80" s="226"/>
      <c r="BD80" s="226"/>
      <c r="BE80" s="226"/>
      <c r="BF80" s="226">
        <f>2*Z80</f>
        <v>0</v>
      </c>
      <c r="BG80" s="226"/>
      <c r="BH80" s="226"/>
      <c r="BI80" s="226"/>
      <c r="BJ80" s="226"/>
      <c r="BK80" s="226"/>
      <c r="BL80" s="226"/>
      <c r="BM80" s="228"/>
      <c r="BN80" s="226"/>
      <c r="BO80" s="233"/>
      <c r="BP80" s="233"/>
      <c r="BQ80" s="233"/>
      <c r="BR80" s="233"/>
      <c r="BS80" s="233"/>
      <c r="BT80" s="226">
        <f>1*Z80</f>
        <v>0</v>
      </c>
      <c r="BU80" s="80"/>
    </row>
    <row r="81" spans="1:73" ht="30" customHeight="1">
      <c r="A81" s="81"/>
      <c r="B81" s="197" t="s">
        <v>241</v>
      </c>
      <c r="C81" s="198" t="s">
        <v>214</v>
      </c>
      <c r="D81" s="199" t="s">
        <v>242</v>
      </c>
      <c r="E81" s="190" t="s">
        <v>243</v>
      </c>
      <c r="F81" s="201">
        <v>2</v>
      </c>
      <c r="G81" s="202">
        <v>64</v>
      </c>
      <c r="H81" s="203"/>
      <c r="I81" s="204"/>
      <c r="J81" s="205"/>
      <c r="K81" s="206"/>
      <c r="L81" s="207"/>
      <c r="M81" s="208"/>
      <c r="N81" s="209"/>
      <c r="O81" s="210"/>
      <c r="P81" s="211"/>
      <c r="Q81" s="212"/>
      <c r="R81" s="213"/>
      <c r="S81" s="214"/>
      <c r="T81" s="215"/>
      <c r="U81" s="745"/>
      <c r="V81" s="746"/>
      <c r="W81" s="747"/>
      <c r="X81" s="209"/>
      <c r="Y81" s="219"/>
      <c r="Z81" s="220">
        <f t="shared" si="12"/>
        <v>0</v>
      </c>
      <c r="AA81" s="220">
        <f t="shared" si="13"/>
        <v>0</v>
      </c>
      <c r="AB81" s="231">
        <f t="shared" si="14"/>
        <v>0</v>
      </c>
      <c r="AC81" s="232"/>
      <c r="AD81" s="222">
        <v>1.8</v>
      </c>
      <c r="AE81" s="223">
        <f t="shared" si="15"/>
        <v>0</v>
      </c>
      <c r="AF81" s="224">
        <f t="shared" si="16"/>
        <v>0</v>
      </c>
      <c r="AG81" s="225"/>
      <c r="AH81" s="226"/>
      <c r="AI81" s="226"/>
      <c r="AJ81" s="226"/>
      <c r="AK81" s="226"/>
      <c r="AL81" s="226"/>
      <c r="AM81" s="226">
        <f>1*Z81</f>
        <v>0</v>
      </c>
      <c r="AN81" s="226"/>
      <c r="AO81" s="226">
        <f>1*Z81</f>
        <v>0</v>
      </c>
      <c r="AP81" s="226"/>
      <c r="AQ81" s="226"/>
      <c r="AR81" s="226"/>
      <c r="AS81" s="226"/>
      <c r="AT81" s="226"/>
      <c r="AU81" s="226"/>
      <c r="AV81" s="226"/>
      <c r="AW81" s="226"/>
      <c r="AX81" s="228"/>
      <c r="AY81" s="226"/>
      <c r="AZ81" s="226"/>
      <c r="BA81" s="226"/>
      <c r="BB81" s="226"/>
      <c r="BC81" s="226"/>
      <c r="BD81" s="226"/>
      <c r="BE81" s="226"/>
      <c r="BF81" s="226">
        <f>2*Z81</f>
        <v>0</v>
      </c>
      <c r="BG81" s="226"/>
      <c r="BH81" s="226"/>
      <c r="BI81" s="226"/>
      <c r="BJ81" s="226"/>
      <c r="BK81" s="226"/>
      <c r="BL81" s="226"/>
      <c r="BM81" s="228"/>
      <c r="BN81" s="226"/>
      <c r="BO81" s="233"/>
      <c r="BP81" s="233"/>
      <c r="BQ81" s="233"/>
      <c r="BR81" s="233"/>
      <c r="BS81" s="226">
        <f>2*Z81</f>
        <v>0</v>
      </c>
      <c r="BT81" s="233"/>
      <c r="BU81" s="80"/>
    </row>
    <row r="82" spans="1:73" ht="30" customHeight="1">
      <c r="A82" s="81"/>
      <c r="B82" s="197" t="s">
        <v>244</v>
      </c>
      <c r="C82" s="198" t="s">
        <v>214</v>
      </c>
      <c r="D82" s="229" t="s">
        <v>245</v>
      </c>
      <c r="E82" s="230"/>
      <c r="F82" s="201">
        <v>10</v>
      </c>
      <c r="G82" s="202">
        <v>48</v>
      </c>
      <c r="H82" s="203"/>
      <c r="I82" s="204"/>
      <c r="J82" s="205"/>
      <c r="K82" s="206"/>
      <c r="L82" s="207"/>
      <c r="M82" s="208"/>
      <c r="N82" s="209"/>
      <c r="O82" s="210"/>
      <c r="P82" s="211"/>
      <c r="Q82" s="212"/>
      <c r="R82" s="213"/>
      <c r="S82" s="214"/>
      <c r="T82" s="215"/>
      <c r="U82" s="745"/>
      <c r="V82" s="746"/>
      <c r="W82" s="747"/>
      <c r="X82" s="209"/>
      <c r="Y82" s="219"/>
      <c r="Z82" s="220">
        <f t="shared" si="12"/>
        <v>0</v>
      </c>
      <c r="AA82" s="220">
        <f t="shared" si="13"/>
        <v>0</v>
      </c>
      <c r="AB82" s="231">
        <f t="shared" si="14"/>
        <v>0</v>
      </c>
      <c r="AC82" s="232"/>
      <c r="AD82" s="222">
        <v>1.2</v>
      </c>
      <c r="AE82" s="223">
        <f t="shared" si="15"/>
        <v>0</v>
      </c>
      <c r="AF82" s="224">
        <f t="shared" si="16"/>
        <v>0</v>
      </c>
      <c r="AG82" s="225"/>
      <c r="AH82" s="226"/>
      <c r="AI82" s="226">
        <f>4*Z82</f>
        <v>0</v>
      </c>
      <c r="AJ82" s="226">
        <f>4*Z82</f>
        <v>0</v>
      </c>
      <c r="AK82" s="226">
        <f>2*Z82</f>
        <v>0</v>
      </c>
      <c r="AL82" s="226"/>
      <c r="AM82" s="226"/>
      <c r="AN82" s="226"/>
      <c r="AO82" s="226"/>
      <c r="AP82" s="226"/>
      <c r="AQ82" s="226"/>
      <c r="AR82" s="226"/>
      <c r="AS82" s="226"/>
      <c r="AT82" s="226"/>
      <c r="AU82" s="226"/>
      <c r="AV82" s="226"/>
      <c r="AW82" s="226"/>
      <c r="AX82" s="228"/>
      <c r="AY82" s="226"/>
      <c r="AZ82" s="226"/>
      <c r="BA82" s="226"/>
      <c r="BB82" s="226"/>
      <c r="BC82" s="226"/>
      <c r="BD82" s="226"/>
      <c r="BE82" s="226"/>
      <c r="BF82" s="226"/>
      <c r="BG82" s="226"/>
      <c r="BH82" s="226"/>
      <c r="BI82" s="226"/>
      <c r="BJ82" s="226"/>
      <c r="BK82" s="226"/>
      <c r="BL82" s="226"/>
      <c r="BM82" s="228"/>
      <c r="BN82" s="226"/>
      <c r="BO82" s="226">
        <f>10*Z82</f>
        <v>0</v>
      </c>
      <c r="BP82" s="233"/>
      <c r="BQ82" s="233"/>
      <c r="BR82" s="233"/>
      <c r="BS82" s="233"/>
      <c r="BT82" s="233"/>
      <c r="BU82" s="80"/>
    </row>
    <row r="83" spans="1:73" ht="30" customHeight="1">
      <c r="A83" s="81"/>
      <c r="B83" s="197" t="s">
        <v>246</v>
      </c>
      <c r="C83" s="198" t="s">
        <v>214</v>
      </c>
      <c r="D83" s="229" t="s">
        <v>247</v>
      </c>
      <c r="E83" s="230"/>
      <c r="F83" s="201">
        <v>10</v>
      </c>
      <c r="G83" s="202">
        <v>98</v>
      </c>
      <c r="H83" s="203"/>
      <c r="I83" s="204"/>
      <c r="J83" s="205"/>
      <c r="K83" s="206"/>
      <c r="L83" s="207"/>
      <c r="M83" s="208"/>
      <c r="N83" s="209"/>
      <c r="O83" s="210"/>
      <c r="P83" s="211"/>
      <c r="Q83" s="212"/>
      <c r="R83" s="213"/>
      <c r="S83" s="214"/>
      <c r="T83" s="215"/>
      <c r="U83" s="745"/>
      <c r="V83" s="746"/>
      <c r="W83" s="747"/>
      <c r="X83" s="209"/>
      <c r="Y83" s="219"/>
      <c r="Z83" s="220">
        <f t="shared" si="12"/>
        <v>0</v>
      </c>
      <c r="AA83" s="220">
        <f t="shared" si="13"/>
        <v>0</v>
      </c>
      <c r="AB83" s="231">
        <f t="shared" si="14"/>
        <v>0</v>
      </c>
      <c r="AC83" s="232"/>
      <c r="AD83" s="307" t="s">
        <v>248</v>
      </c>
      <c r="AE83" s="223">
        <f t="shared" si="15"/>
        <v>0</v>
      </c>
      <c r="AF83" s="224">
        <f t="shared" si="16"/>
        <v>0</v>
      </c>
      <c r="AG83" s="225"/>
      <c r="AH83" s="226"/>
      <c r="AI83" s="226">
        <f>5*Z83</f>
        <v>0</v>
      </c>
      <c r="AJ83" s="226">
        <f>3*Z83</f>
        <v>0</v>
      </c>
      <c r="AK83" s="226">
        <f>2*Z83</f>
        <v>0</v>
      </c>
      <c r="AL83" s="226"/>
      <c r="AM83" s="226"/>
      <c r="AN83" s="226"/>
      <c r="AO83" s="226"/>
      <c r="AP83" s="226"/>
      <c r="AQ83" s="226"/>
      <c r="AR83" s="226"/>
      <c r="AS83" s="226"/>
      <c r="AT83" s="226"/>
      <c r="AU83" s="226"/>
      <c r="AV83" s="226"/>
      <c r="AW83" s="226"/>
      <c r="AX83" s="228"/>
      <c r="AY83" s="226"/>
      <c r="AZ83" s="226"/>
      <c r="BA83" s="226"/>
      <c r="BB83" s="226"/>
      <c r="BC83" s="226"/>
      <c r="BD83" s="226"/>
      <c r="BE83" s="226"/>
      <c r="BF83" s="226"/>
      <c r="BG83" s="226"/>
      <c r="BH83" s="226"/>
      <c r="BI83" s="226"/>
      <c r="BJ83" s="226"/>
      <c r="BK83" s="226"/>
      <c r="BL83" s="226"/>
      <c r="BM83" s="228"/>
      <c r="BN83" s="226"/>
      <c r="BO83" s="233"/>
      <c r="BP83" s="226">
        <f>10*Z83</f>
        <v>0</v>
      </c>
      <c r="BQ83" s="233"/>
      <c r="BR83" s="233"/>
      <c r="BS83" s="233"/>
      <c r="BT83" s="233"/>
      <c r="BU83" s="80"/>
    </row>
    <row r="84" spans="1:73" ht="27.75" customHeight="1">
      <c r="A84" s="81"/>
      <c r="B84" s="197" t="s">
        <v>249</v>
      </c>
      <c r="C84" s="198" t="s">
        <v>214</v>
      </c>
      <c r="D84" s="199" t="s">
        <v>250</v>
      </c>
      <c r="E84" s="200"/>
      <c r="F84" s="201">
        <v>10</v>
      </c>
      <c r="G84" s="202">
        <v>101</v>
      </c>
      <c r="H84" s="203"/>
      <c r="I84" s="204"/>
      <c r="J84" s="205"/>
      <c r="K84" s="206"/>
      <c r="L84" s="207"/>
      <c r="M84" s="208"/>
      <c r="N84" s="209"/>
      <c r="O84" s="210"/>
      <c r="P84" s="211"/>
      <c r="Q84" s="212"/>
      <c r="R84" s="213"/>
      <c r="S84" s="214"/>
      <c r="T84" s="215"/>
      <c r="U84" s="745"/>
      <c r="V84" s="746"/>
      <c r="W84" s="747"/>
      <c r="X84" s="209"/>
      <c r="Y84" s="219"/>
      <c r="Z84" s="220">
        <f t="shared" si="12"/>
        <v>0</v>
      </c>
      <c r="AA84" s="220">
        <f t="shared" si="13"/>
        <v>0</v>
      </c>
      <c r="AB84" s="231">
        <f t="shared" si="14"/>
        <v>0</v>
      </c>
      <c r="AC84" s="232"/>
      <c r="AD84" s="308" t="s">
        <v>248</v>
      </c>
      <c r="AE84" s="223">
        <f t="shared" si="15"/>
        <v>0</v>
      </c>
      <c r="AF84" s="224">
        <f t="shared" si="16"/>
        <v>0</v>
      </c>
      <c r="AG84" s="225"/>
      <c r="AH84" s="226"/>
      <c r="AI84" s="226"/>
      <c r="AJ84" s="226">
        <f>1*Z84</f>
        <v>0</v>
      </c>
      <c r="AK84" s="226"/>
      <c r="AL84" s="226"/>
      <c r="AM84" s="226"/>
      <c r="AN84" s="226"/>
      <c r="AO84" s="226"/>
      <c r="AP84" s="226"/>
      <c r="AQ84" s="226"/>
      <c r="AR84" s="226"/>
      <c r="AS84" s="226"/>
      <c r="AT84" s="226"/>
      <c r="AU84" s="226"/>
      <c r="AV84" s="226"/>
      <c r="AW84" s="226"/>
      <c r="AX84" s="228"/>
      <c r="AY84" s="226"/>
      <c r="AZ84" s="226"/>
      <c r="BA84" s="226"/>
      <c r="BB84" s="226">
        <f>8*Z84</f>
        <v>0</v>
      </c>
      <c r="BC84" s="226"/>
      <c r="BD84" s="226">
        <f>24*Z84</f>
        <v>0</v>
      </c>
      <c r="BE84" s="226"/>
      <c r="BF84" s="226">
        <f>2*Z84</f>
        <v>0</v>
      </c>
      <c r="BG84" s="226"/>
      <c r="BH84" s="226">
        <f>1*Z84</f>
        <v>0</v>
      </c>
      <c r="BI84" s="226"/>
      <c r="BJ84" s="226"/>
      <c r="BK84" s="226"/>
      <c r="BL84" s="226"/>
      <c r="BM84" s="228"/>
      <c r="BN84" s="226"/>
      <c r="BO84" s="226">
        <f>4*Z84</f>
        <v>0</v>
      </c>
      <c r="BP84" s="226">
        <f>2*Z84</f>
        <v>0</v>
      </c>
      <c r="BQ84" s="226">
        <f>3*Z84</f>
        <v>0</v>
      </c>
      <c r="BR84" s="226">
        <f>1*Z84</f>
        <v>0</v>
      </c>
      <c r="BS84" s="233"/>
      <c r="BT84" s="233"/>
      <c r="BU84" s="80"/>
    </row>
    <row r="85" spans="1:73" ht="30" customHeight="1">
      <c r="A85" s="81"/>
      <c r="B85" s="197" t="s">
        <v>251</v>
      </c>
      <c r="C85" s="198" t="s">
        <v>214</v>
      </c>
      <c r="D85" s="229" t="s">
        <v>252</v>
      </c>
      <c r="E85" s="230"/>
      <c r="F85" s="201">
        <v>10</v>
      </c>
      <c r="G85" s="202">
        <v>52</v>
      </c>
      <c r="H85" s="203"/>
      <c r="I85" s="204"/>
      <c r="J85" s="205"/>
      <c r="K85" s="206"/>
      <c r="L85" s="207"/>
      <c r="M85" s="208"/>
      <c r="N85" s="209"/>
      <c r="O85" s="210"/>
      <c r="P85" s="211"/>
      <c r="Q85" s="212"/>
      <c r="R85" s="213"/>
      <c r="S85" s="214"/>
      <c r="T85" s="215"/>
      <c r="U85" s="745"/>
      <c r="V85" s="746"/>
      <c r="W85" s="747"/>
      <c r="X85" s="209"/>
      <c r="Y85" s="219"/>
      <c r="Z85" s="220">
        <f t="shared" si="12"/>
        <v>0</v>
      </c>
      <c r="AA85" s="220">
        <f t="shared" si="13"/>
        <v>0</v>
      </c>
      <c r="AB85" s="231">
        <f t="shared" si="14"/>
        <v>0</v>
      </c>
      <c r="AC85" s="232"/>
      <c r="AD85" s="222">
        <v>1.5</v>
      </c>
      <c r="AE85" s="223">
        <f t="shared" si="15"/>
        <v>0</v>
      </c>
      <c r="AF85" s="224">
        <f t="shared" si="16"/>
        <v>0</v>
      </c>
      <c r="AG85" s="225"/>
      <c r="AH85" s="226"/>
      <c r="AI85" s="226"/>
      <c r="AJ85" s="226"/>
      <c r="AK85" s="226"/>
      <c r="AL85" s="226"/>
      <c r="AM85" s="226"/>
      <c r="AN85" s="226"/>
      <c r="AO85" s="226"/>
      <c r="AP85" s="226"/>
      <c r="AQ85" s="226"/>
      <c r="AR85" s="226"/>
      <c r="AS85" s="226"/>
      <c r="AT85" s="226"/>
      <c r="AU85" s="226"/>
      <c r="AV85" s="226"/>
      <c r="AW85" s="226"/>
      <c r="AX85" s="228"/>
      <c r="AY85" s="226"/>
      <c r="AZ85" s="226"/>
      <c r="BA85" s="226"/>
      <c r="BB85" s="226">
        <f>35*Z85</f>
        <v>0</v>
      </c>
      <c r="BC85" s="226"/>
      <c r="BD85" s="226"/>
      <c r="BE85" s="226"/>
      <c r="BF85" s="226"/>
      <c r="BG85" s="226"/>
      <c r="BH85" s="226"/>
      <c r="BI85" s="226"/>
      <c r="BJ85" s="226"/>
      <c r="BK85" s="226"/>
      <c r="BL85" s="226"/>
      <c r="BM85" s="228"/>
      <c r="BN85" s="226">
        <f>10*Z85</f>
        <v>0</v>
      </c>
      <c r="BO85" s="233"/>
      <c r="BP85" s="233"/>
      <c r="BQ85" s="233"/>
      <c r="BR85" s="233"/>
      <c r="BS85" s="233"/>
      <c r="BT85" s="233"/>
      <c r="BU85" s="80"/>
    </row>
    <row r="86" spans="1:73" ht="30" customHeight="1">
      <c r="A86" s="81"/>
      <c r="B86" s="197" t="s">
        <v>253</v>
      </c>
      <c r="C86" s="198" t="s">
        <v>214</v>
      </c>
      <c r="D86" s="229" t="s">
        <v>254</v>
      </c>
      <c r="E86" s="230"/>
      <c r="F86" s="201">
        <v>3</v>
      </c>
      <c r="G86" s="202">
        <v>122</v>
      </c>
      <c r="H86" s="203"/>
      <c r="I86" s="204"/>
      <c r="J86" s="205"/>
      <c r="K86" s="206"/>
      <c r="L86" s="207"/>
      <c r="M86" s="208"/>
      <c r="N86" s="209"/>
      <c r="O86" s="210"/>
      <c r="P86" s="211"/>
      <c r="Q86" s="212"/>
      <c r="R86" s="213"/>
      <c r="S86" s="214"/>
      <c r="T86" s="215"/>
      <c r="U86" s="745"/>
      <c r="V86" s="746"/>
      <c r="W86" s="747"/>
      <c r="X86" s="209"/>
      <c r="Y86" s="219"/>
      <c r="Z86" s="220">
        <f t="shared" si="12"/>
        <v>0</v>
      </c>
      <c r="AA86" s="220">
        <f t="shared" si="13"/>
        <v>0</v>
      </c>
      <c r="AB86" s="231">
        <f t="shared" si="14"/>
        <v>0</v>
      </c>
      <c r="AC86" s="275"/>
      <c r="AD86" s="222">
        <v>3.5</v>
      </c>
      <c r="AE86" s="223">
        <f t="shared" si="15"/>
        <v>0</v>
      </c>
      <c r="AF86" s="224">
        <f t="shared" si="16"/>
        <v>0</v>
      </c>
      <c r="AG86" s="225"/>
      <c r="AH86" s="226"/>
      <c r="AI86" s="226"/>
      <c r="AJ86" s="226"/>
      <c r="AK86" s="226">
        <f>2*Z86</f>
        <v>0</v>
      </c>
      <c r="AL86" s="226">
        <f>1*Z86</f>
        <v>0</v>
      </c>
      <c r="AM86" s="226"/>
      <c r="AN86" s="226"/>
      <c r="AO86" s="226"/>
      <c r="AP86" s="226"/>
      <c r="AQ86" s="226"/>
      <c r="AR86" s="226"/>
      <c r="AS86" s="226"/>
      <c r="AT86" s="226"/>
      <c r="AU86" s="226"/>
      <c r="AV86" s="226"/>
      <c r="AW86" s="226"/>
      <c r="AX86" s="228"/>
      <c r="AY86" s="226"/>
      <c r="AZ86" s="226"/>
      <c r="BA86" s="226"/>
      <c r="BB86" s="226"/>
      <c r="BC86" s="226">
        <f>5*Z86</f>
        <v>0</v>
      </c>
      <c r="BD86" s="226"/>
      <c r="BE86" s="226">
        <f>2*Z86</f>
        <v>0</v>
      </c>
      <c r="BF86" s="226"/>
      <c r="BG86" s="226"/>
      <c r="BH86" s="226"/>
      <c r="BI86" s="226"/>
      <c r="BJ86" s="226"/>
      <c r="BK86" s="226"/>
      <c r="BL86" s="226"/>
      <c r="BM86" s="228"/>
      <c r="BN86" s="226"/>
      <c r="BO86" s="233"/>
      <c r="BP86" s="233"/>
      <c r="BQ86" s="233"/>
      <c r="BR86" s="226">
        <f>3*Z86</f>
        <v>0</v>
      </c>
      <c r="BS86" s="233"/>
      <c r="BT86" s="233"/>
      <c r="BU86" s="80"/>
    </row>
    <row r="87" spans="1:73" ht="30" customHeight="1">
      <c r="A87" s="81"/>
      <c r="B87" s="197" t="s">
        <v>255</v>
      </c>
      <c r="C87" s="198" t="s">
        <v>214</v>
      </c>
      <c r="D87" s="229" t="s">
        <v>256</v>
      </c>
      <c r="E87" s="230"/>
      <c r="F87" s="201">
        <v>10</v>
      </c>
      <c r="G87" s="202">
        <v>78</v>
      </c>
      <c r="H87" s="203"/>
      <c r="I87" s="204"/>
      <c r="J87" s="205"/>
      <c r="K87" s="206"/>
      <c r="L87" s="207"/>
      <c r="M87" s="208"/>
      <c r="N87" s="209"/>
      <c r="O87" s="210"/>
      <c r="P87" s="211"/>
      <c r="Q87" s="212"/>
      <c r="R87" s="213"/>
      <c r="S87" s="214"/>
      <c r="T87" s="215"/>
      <c r="U87" s="745"/>
      <c r="V87" s="746"/>
      <c r="W87" s="747"/>
      <c r="X87" s="209"/>
      <c r="Y87" s="219"/>
      <c r="Z87" s="220">
        <f t="shared" si="12"/>
        <v>0</v>
      </c>
      <c r="AA87" s="220">
        <f t="shared" si="13"/>
        <v>0</v>
      </c>
      <c r="AB87" s="231">
        <f t="shared" si="14"/>
        <v>0</v>
      </c>
      <c r="AC87" s="309"/>
      <c r="AD87" s="222">
        <v>1.1000000000000001</v>
      </c>
      <c r="AE87" s="223">
        <f t="shared" si="15"/>
        <v>0</v>
      </c>
      <c r="AF87" s="224">
        <f t="shared" si="16"/>
        <v>0</v>
      </c>
      <c r="AG87" s="225"/>
      <c r="AH87" s="226"/>
      <c r="AI87" s="226"/>
      <c r="AJ87" s="226"/>
      <c r="AK87" s="226"/>
      <c r="AL87" s="226"/>
      <c r="AM87" s="226"/>
      <c r="AN87" s="226"/>
      <c r="AO87" s="226"/>
      <c r="AP87" s="226"/>
      <c r="AQ87" s="226"/>
      <c r="AR87" s="226"/>
      <c r="AS87" s="226"/>
      <c r="AT87" s="226"/>
      <c r="AU87" s="226"/>
      <c r="AV87" s="226"/>
      <c r="AW87" s="226"/>
      <c r="AX87" s="228"/>
      <c r="AY87" s="226"/>
      <c r="AZ87" s="226"/>
      <c r="BA87" s="226"/>
      <c r="BB87" s="226">
        <f>43*Z87</f>
        <v>0</v>
      </c>
      <c r="BC87" s="226"/>
      <c r="BD87" s="226">
        <f>19*Z87</f>
        <v>0</v>
      </c>
      <c r="BE87" s="226"/>
      <c r="BF87" s="226"/>
      <c r="BG87" s="226"/>
      <c r="BH87" s="226"/>
      <c r="BI87" s="226"/>
      <c r="BJ87" s="226"/>
      <c r="BK87" s="226"/>
      <c r="BL87" s="226"/>
      <c r="BM87" s="228"/>
      <c r="BN87" s="226">
        <f>30*Z87</f>
        <v>0</v>
      </c>
      <c r="BO87" s="233"/>
      <c r="BP87" s="233"/>
      <c r="BQ87" s="233"/>
      <c r="BR87" s="233"/>
      <c r="BS87" s="233"/>
      <c r="BT87" s="233"/>
      <c r="BU87" s="80"/>
    </row>
    <row r="88" spans="1:73" ht="30" customHeight="1">
      <c r="A88" s="81"/>
      <c r="B88" s="197" t="s">
        <v>257</v>
      </c>
      <c r="C88" s="198" t="s">
        <v>214</v>
      </c>
      <c r="D88" s="229" t="s">
        <v>258</v>
      </c>
      <c r="E88" s="230"/>
      <c r="F88" s="201">
        <v>10</v>
      </c>
      <c r="G88" s="202">
        <v>46</v>
      </c>
      <c r="H88" s="203"/>
      <c r="I88" s="204"/>
      <c r="J88" s="205"/>
      <c r="K88" s="206"/>
      <c r="L88" s="207"/>
      <c r="M88" s="208"/>
      <c r="N88" s="209"/>
      <c r="O88" s="210"/>
      <c r="P88" s="211"/>
      <c r="Q88" s="212"/>
      <c r="R88" s="213"/>
      <c r="S88" s="214"/>
      <c r="T88" s="215"/>
      <c r="U88" s="745"/>
      <c r="V88" s="746"/>
      <c r="W88" s="747"/>
      <c r="X88" s="209"/>
      <c r="Y88" s="219"/>
      <c r="Z88" s="220">
        <f t="shared" si="12"/>
        <v>0</v>
      </c>
      <c r="AA88" s="220">
        <f t="shared" si="13"/>
        <v>0</v>
      </c>
      <c r="AB88" s="231">
        <f t="shared" si="14"/>
        <v>0</v>
      </c>
      <c r="AC88" s="232"/>
      <c r="AD88" s="222">
        <v>1.2</v>
      </c>
      <c r="AE88" s="223">
        <f t="shared" si="15"/>
        <v>0</v>
      </c>
      <c r="AF88" s="224">
        <f t="shared" si="16"/>
        <v>0</v>
      </c>
      <c r="AG88" s="225"/>
      <c r="AH88" s="226"/>
      <c r="AI88" s="226"/>
      <c r="AJ88" s="226"/>
      <c r="AK88" s="226"/>
      <c r="AL88" s="226"/>
      <c r="AM88" s="226"/>
      <c r="AN88" s="226"/>
      <c r="AO88" s="226"/>
      <c r="AP88" s="226"/>
      <c r="AQ88" s="226"/>
      <c r="AR88" s="226"/>
      <c r="AS88" s="226"/>
      <c r="AT88" s="226"/>
      <c r="AU88" s="226"/>
      <c r="AV88" s="226"/>
      <c r="AW88" s="226"/>
      <c r="AX88" s="228"/>
      <c r="AY88" s="226"/>
      <c r="AZ88" s="226"/>
      <c r="BA88" s="226"/>
      <c r="BB88" s="226"/>
      <c r="BC88" s="226"/>
      <c r="BD88" s="226">
        <f>23*Z88</f>
        <v>0</v>
      </c>
      <c r="BE88" s="226"/>
      <c r="BF88" s="226"/>
      <c r="BG88" s="226"/>
      <c r="BH88" s="226"/>
      <c r="BI88" s="226"/>
      <c r="BJ88" s="226"/>
      <c r="BK88" s="226"/>
      <c r="BL88" s="226"/>
      <c r="BM88" s="228"/>
      <c r="BN88" s="226">
        <f>10*Z88</f>
        <v>0</v>
      </c>
      <c r="BO88" s="233"/>
      <c r="BP88" s="233"/>
      <c r="BQ88" s="233"/>
      <c r="BR88" s="233"/>
      <c r="BS88" s="233"/>
      <c r="BT88" s="233"/>
      <c r="BU88" s="80"/>
    </row>
    <row r="89" spans="1:73" ht="30" customHeight="1">
      <c r="A89" s="81"/>
      <c r="B89" s="197" t="s">
        <v>259</v>
      </c>
      <c r="C89" s="198" t="s">
        <v>214</v>
      </c>
      <c r="D89" s="229" t="s">
        <v>260</v>
      </c>
      <c r="E89" s="230"/>
      <c r="F89" s="201">
        <v>10</v>
      </c>
      <c r="G89" s="202">
        <v>73</v>
      </c>
      <c r="H89" s="203"/>
      <c r="I89" s="204"/>
      <c r="J89" s="205"/>
      <c r="K89" s="206"/>
      <c r="L89" s="207"/>
      <c r="M89" s="208"/>
      <c r="N89" s="209"/>
      <c r="O89" s="210"/>
      <c r="P89" s="211"/>
      <c r="Q89" s="212"/>
      <c r="R89" s="213"/>
      <c r="S89" s="214"/>
      <c r="T89" s="215"/>
      <c r="U89" s="745"/>
      <c r="V89" s="746"/>
      <c r="W89" s="747"/>
      <c r="X89" s="209"/>
      <c r="Y89" s="219"/>
      <c r="Z89" s="220">
        <f t="shared" si="12"/>
        <v>0</v>
      </c>
      <c r="AA89" s="220">
        <f t="shared" si="13"/>
        <v>0</v>
      </c>
      <c r="AB89" s="231">
        <f t="shared" si="14"/>
        <v>0</v>
      </c>
      <c r="AC89" s="232"/>
      <c r="AD89" s="222">
        <v>2.1</v>
      </c>
      <c r="AE89" s="223">
        <f t="shared" si="15"/>
        <v>0</v>
      </c>
      <c r="AF89" s="224">
        <f t="shared" si="16"/>
        <v>0</v>
      </c>
      <c r="AG89" s="225"/>
      <c r="AH89" s="226"/>
      <c r="AI89" s="226"/>
      <c r="AJ89" s="226"/>
      <c r="AK89" s="226"/>
      <c r="AL89" s="226"/>
      <c r="AM89" s="226"/>
      <c r="AN89" s="226"/>
      <c r="AO89" s="226"/>
      <c r="AP89" s="226"/>
      <c r="AQ89" s="226"/>
      <c r="AR89" s="226"/>
      <c r="AS89" s="226"/>
      <c r="AT89" s="226"/>
      <c r="AU89" s="226"/>
      <c r="AV89" s="226"/>
      <c r="AW89" s="226"/>
      <c r="AX89" s="228"/>
      <c r="AY89" s="226"/>
      <c r="AZ89" s="226"/>
      <c r="BA89" s="226"/>
      <c r="BB89" s="226"/>
      <c r="BC89" s="226"/>
      <c r="BD89" s="226">
        <f>19*Z89</f>
        <v>0</v>
      </c>
      <c r="BE89" s="226"/>
      <c r="BF89" s="226">
        <f>5*Z89</f>
        <v>0</v>
      </c>
      <c r="BG89" s="226"/>
      <c r="BH89" s="226"/>
      <c r="BI89" s="226"/>
      <c r="BJ89" s="226"/>
      <c r="BK89" s="226"/>
      <c r="BL89" s="226"/>
      <c r="BM89" s="228"/>
      <c r="BN89" s="226"/>
      <c r="BO89" s="226">
        <f>10*Z89</f>
        <v>0</v>
      </c>
      <c r="BP89" s="233"/>
      <c r="BQ89" s="233"/>
      <c r="BR89" s="233"/>
      <c r="BS89" s="233"/>
      <c r="BT89" s="233"/>
      <c r="BU89" s="80"/>
    </row>
    <row r="90" spans="1:73" ht="30" customHeight="1">
      <c r="A90" s="81"/>
      <c r="B90" s="197" t="s">
        <v>261</v>
      </c>
      <c r="C90" s="198" t="s">
        <v>214</v>
      </c>
      <c r="D90" s="229" t="s">
        <v>262</v>
      </c>
      <c r="E90" s="190" t="s">
        <v>263</v>
      </c>
      <c r="F90" s="201">
        <v>5</v>
      </c>
      <c r="G90" s="202">
        <v>22</v>
      </c>
      <c r="H90" s="203"/>
      <c r="I90" s="204"/>
      <c r="J90" s="205"/>
      <c r="K90" s="206"/>
      <c r="L90" s="207"/>
      <c r="M90" s="208"/>
      <c r="N90" s="209"/>
      <c r="O90" s="210"/>
      <c r="P90" s="211"/>
      <c r="Q90" s="212"/>
      <c r="R90" s="213"/>
      <c r="S90" s="214"/>
      <c r="T90" s="215"/>
      <c r="U90" s="745"/>
      <c r="V90" s="746"/>
      <c r="W90" s="747"/>
      <c r="X90" s="310"/>
      <c r="Y90" s="311"/>
      <c r="Z90" s="220">
        <f t="shared" si="12"/>
        <v>0</v>
      </c>
      <c r="AA90" s="220">
        <f t="shared" si="13"/>
        <v>0</v>
      </c>
      <c r="AB90" s="231">
        <f t="shared" si="14"/>
        <v>0</v>
      </c>
      <c r="AC90" s="232"/>
      <c r="AD90" s="312"/>
      <c r="AE90" s="223">
        <f t="shared" si="15"/>
        <v>0</v>
      </c>
      <c r="AF90" s="224">
        <f t="shared" si="16"/>
        <v>0</v>
      </c>
      <c r="AG90" s="225"/>
      <c r="AH90" s="226"/>
      <c r="AI90" s="226"/>
      <c r="AJ90" s="226"/>
      <c r="AK90" s="226"/>
      <c r="AL90" s="226"/>
      <c r="AM90" s="226"/>
      <c r="AN90" s="226"/>
      <c r="AO90" s="226"/>
      <c r="AP90" s="226"/>
      <c r="AQ90" s="226"/>
      <c r="AR90" s="226"/>
      <c r="AS90" s="226"/>
      <c r="AT90" s="226"/>
      <c r="AU90" s="226"/>
      <c r="AV90" s="226"/>
      <c r="AW90" s="226"/>
      <c r="AX90" s="228"/>
      <c r="AY90" s="226"/>
      <c r="AZ90" s="226"/>
      <c r="BA90" s="226"/>
      <c r="BB90" s="226">
        <v>0</v>
      </c>
      <c r="BC90" s="226"/>
      <c r="BD90" s="226">
        <v>0</v>
      </c>
      <c r="BE90" s="226"/>
      <c r="BF90" s="226"/>
      <c r="BG90" s="226"/>
      <c r="BH90" s="226"/>
      <c r="BI90" s="226"/>
      <c r="BJ90" s="226"/>
      <c r="BK90" s="226"/>
      <c r="BL90" s="226"/>
      <c r="BM90" s="228"/>
      <c r="BN90" s="226">
        <v>0</v>
      </c>
      <c r="BO90" s="233"/>
      <c r="BP90" s="233"/>
      <c r="BQ90" s="233"/>
      <c r="BR90" s="233"/>
      <c r="BS90" s="233"/>
      <c r="BT90" s="233"/>
      <c r="BU90" s="80"/>
    </row>
    <row r="91" spans="1:73" ht="30" customHeight="1">
      <c r="A91" s="81"/>
      <c r="B91" s="197" t="s">
        <v>264</v>
      </c>
      <c r="C91" s="198" t="s">
        <v>214</v>
      </c>
      <c r="D91" s="229" t="s">
        <v>265</v>
      </c>
      <c r="E91" s="33" t="s">
        <v>266</v>
      </c>
      <c r="F91" s="201">
        <v>10</v>
      </c>
      <c r="G91" s="202">
        <v>179</v>
      </c>
      <c r="H91" s="203"/>
      <c r="I91" s="204"/>
      <c r="J91" s="205"/>
      <c r="K91" s="206"/>
      <c r="L91" s="207"/>
      <c r="M91" s="208"/>
      <c r="N91" s="209"/>
      <c r="O91" s="210"/>
      <c r="P91" s="211"/>
      <c r="Q91" s="212"/>
      <c r="R91" s="213"/>
      <c r="S91" s="214"/>
      <c r="T91" s="215"/>
      <c r="U91" s="745"/>
      <c r="V91" s="746"/>
      <c r="W91" s="747"/>
      <c r="X91" s="310"/>
      <c r="Y91" s="311"/>
      <c r="Z91" s="220">
        <f t="shared" si="12"/>
        <v>0</v>
      </c>
      <c r="AA91" s="220">
        <f t="shared" si="13"/>
        <v>0</v>
      </c>
      <c r="AB91" s="231">
        <f t="shared" si="14"/>
        <v>0</v>
      </c>
      <c r="AC91" s="232"/>
      <c r="AD91" s="312"/>
      <c r="AE91" s="223">
        <f t="shared" si="15"/>
        <v>0</v>
      </c>
      <c r="AF91" s="224">
        <f t="shared" si="16"/>
        <v>0</v>
      </c>
      <c r="AG91" s="225"/>
      <c r="AH91" s="226"/>
      <c r="AI91" s="226"/>
      <c r="AJ91" s="226"/>
      <c r="AK91" s="226">
        <v>0</v>
      </c>
      <c r="AL91" s="226">
        <v>0</v>
      </c>
      <c r="AM91" s="226">
        <v>0</v>
      </c>
      <c r="AN91" s="226">
        <v>0</v>
      </c>
      <c r="AO91" s="226"/>
      <c r="AP91" s="226"/>
      <c r="AQ91" s="226"/>
      <c r="AR91" s="226"/>
      <c r="AS91" s="226"/>
      <c r="AT91" s="226"/>
      <c r="AU91" s="226"/>
      <c r="AV91" s="226"/>
      <c r="AW91" s="226"/>
      <c r="AX91" s="228"/>
      <c r="AY91" s="226"/>
      <c r="AZ91" s="226"/>
      <c r="BA91" s="226"/>
      <c r="BB91" s="226"/>
      <c r="BC91" s="226"/>
      <c r="BD91" s="226">
        <v>0</v>
      </c>
      <c r="BE91" s="226"/>
      <c r="BF91" s="226">
        <v>0</v>
      </c>
      <c r="BG91" s="226"/>
      <c r="BH91" s="226"/>
      <c r="BI91" s="226"/>
      <c r="BJ91" s="226"/>
      <c r="BK91" s="226"/>
      <c r="BL91" s="226"/>
      <c r="BM91" s="228"/>
      <c r="BN91" s="226"/>
      <c r="BO91" s="233"/>
      <c r="BP91" s="226">
        <v>0</v>
      </c>
      <c r="BQ91" s="233"/>
      <c r="BR91" s="233"/>
      <c r="BS91" s="233"/>
      <c r="BT91" s="233"/>
      <c r="BU91" s="80"/>
    </row>
    <row r="92" spans="1:73" ht="30" customHeight="1">
      <c r="A92" s="81"/>
      <c r="B92" s="197" t="s">
        <v>267</v>
      </c>
      <c r="C92" s="198" t="s">
        <v>214</v>
      </c>
      <c r="D92" s="229" t="s">
        <v>268</v>
      </c>
      <c r="E92" s="190" t="s">
        <v>269</v>
      </c>
      <c r="F92" s="201">
        <v>5</v>
      </c>
      <c r="G92" s="202">
        <v>107</v>
      </c>
      <c r="H92" s="203"/>
      <c r="I92" s="204"/>
      <c r="J92" s="205"/>
      <c r="K92" s="206"/>
      <c r="L92" s="207"/>
      <c r="M92" s="208"/>
      <c r="N92" s="209"/>
      <c r="O92" s="210"/>
      <c r="P92" s="211"/>
      <c r="Q92" s="212"/>
      <c r="R92" s="213"/>
      <c r="S92" s="214"/>
      <c r="T92" s="215"/>
      <c r="U92" s="745"/>
      <c r="V92" s="746"/>
      <c r="W92" s="747"/>
      <c r="X92" s="310"/>
      <c r="Y92" s="311"/>
      <c r="Z92" s="220">
        <f t="shared" si="12"/>
        <v>0</v>
      </c>
      <c r="AA92" s="220">
        <f t="shared" si="13"/>
        <v>0</v>
      </c>
      <c r="AB92" s="231">
        <f t="shared" si="14"/>
        <v>0</v>
      </c>
      <c r="AC92" s="232"/>
      <c r="AD92" s="312"/>
      <c r="AE92" s="223">
        <f t="shared" si="15"/>
        <v>0</v>
      </c>
      <c r="AF92" s="224">
        <f t="shared" si="16"/>
        <v>0</v>
      </c>
      <c r="AG92" s="225"/>
      <c r="AH92" s="226"/>
      <c r="AI92" s="226"/>
      <c r="AJ92" s="226"/>
      <c r="AK92" s="226"/>
      <c r="AL92" s="226"/>
      <c r="AM92" s="226">
        <v>0</v>
      </c>
      <c r="AN92" s="226"/>
      <c r="AO92" s="226">
        <v>0</v>
      </c>
      <c r="AP92" s="226"/>
      <c r="AQ92" s="226"/>
      <c r="AR92" s="226"/>
      <c r="AS92" s="226"/>
      <c r="AT92" s="226"/>
      <c r="AU92" s="226"/>
      <c r="AV92" s="226"/>
      <c r="AW92" s="226"/>
      <c r="AX92" s="228"/>
      <c r="AY92" s="226"/>
      <c r="AZ92" s="226"/>
      <c r="BA92" s="226"/>
      <c r="BB92" s="226"/>
      <c r="BC92" s="226"/>
      <c r="BD92" s="226">
        <v>0</v>
      </c>
      <c r="BE92" s="226"/>
      <c r="BF92" s="226">
        <v>0</v>
      </c>
      <c r="BG92" s="226"/>
      <c r="BH92" s="226"/>
      <c r="BI92" s="226"/>
      <c r="BJ92" s="226">
        <v>0</v>
      </c>
      <c r="BK92" s="226"/>
      <c r="BL92" s="226"/>
      <c r="BM92" s="228"/>
      <c r="BN92" s="226"/>
      <c r="BO92" s="233"/>
      <c r="BP92" s="233"/>
      <c r="BQ92" s="226">
        <v>0</v>
      </c>
      <c r="BR92" s="233"/>
      <c r="BS92" s="233"/>
      <c r="BT92" s="233"/>
      <c r="BU92" s="80"/>
    </row>
    <row r="93" spans="1:73" ht="30" customHeight="1">
      <c r="A93" s="81"/>
      <c r="B93" s="197" t="s">
        <v>270</v>
      </c>
      <c r="C93" s="198" t="s">
        <v>214</v>
      </c>
      <c r="D93" s="229" t="s">
        <v>271</v>
      </c>
      <c r="E93" s="190" t="s">
        <v>272</v>
      </c>
      <c r="F93" s="201">
        <v>10</v>
      </c>
      <c r="G93" s="202">
        <v>133</v>
      </c>
      <c r="H93" s="203"/>
      <c r="I93" s="204"/>
      <c r="J93" s="205"/>
      <c r="K93" s="206"/>
      <c r="L93" s="207"/>
      <c r="M93" s="208"/>
      <c r="N93" s="209"/>
      <c r="O93" s="210"/>
      <c r="P93" s="211"/>
      <c r="Q93" s="212"/>
      <c r="R93" s="213"/>
      <c r="S93" s="214"/>
      <c r="T93" s="215"/>
      <c r="U93" s="745"/>
      <c r="V93" s="746"/>
      <c r="W93" s="747"/>
      <c r="X93" s="310"/>
      <c r="Y93" s="311"/>
      <c r="Z93" s="220">
        <f t="shared" si="12"/>
        <v>0</v>
      </c>
      <c r="AA93" s="220">
        <f t="shared" si="13"/>
        <v>0</v>
      </c>
      <c r="AB93" s="231">
        <f t="shared" si="14"/>
        <v>0</v>
      </c>
      <c r="AC93" s="232"/>
      <c r="AD93" s="312"/>
      <c r="AE93" s="223">
        <f t="shared" si="15"/>
        <v>0</v>
      </c>
      <c r="AF93" s="224">
        <f t="shared" si="16"/>
        <v>0</v>
      </c>
      <c r="AG93" s="225"/>
      <c r="AH93" s="226"/>
      <c r="AI93" s="226"/>
      <c r="AJ93" s="226"/>
      <c r="AK93" s="226"/>
      <c r="AL93" s="226"/>
      <c r="AM93" s="226"/>
      <c r="AN93" s="226"/>
      <c r="AO93" s="226"/>
      <c r="AP93" s="226"/>
      <c r="AQ93" s="226"/>
      <c r="AR93" s="226"/>
      <c r="AS93" s="226"/>
      <c r="AT93" s="226"/>
      <c r="AU93" s="226"/>
      <c r="AV93" s="226"/>
      <c r="AW93" s="226"/>
      <c r="AX93" s="228"/>
      <c r="AY93" s="226"/>
      <c r="AZ93" s="226"/>
      <c r="BA93" s="226"/>
      <c r="BB93" s="226">
        <v>0</v>
      </c>
      <c r="BC93" s="226"/>
      <c r="BD93" s="226">
        <v>0</v>
      </c>
      <c r="BE93" s="226"/>
      <c r="BF93" s="226">
        <v>0</v>
      </c>
      <c r="BG93" s="226"/>
      <c r="BH93" s="226"/>
      <c r="BI93" s="226"/>
      <c r="BJ93" s="226"/>
      <c r="BK93" s="226"/>
      <c r="BL93" s="226"/>
      <c r="BM93" s="228"/>
      <c r="BN93" s="226"/>
      <c r="BO93" s="233"/>
      <c r="BP93" s="226">
        <v>0</v>
      </c>
      <c r="BQ93" s="233"/>
      <c r="BR93" s="233"/>
      <c r="BS93" s="233"/>
      <c r="BT93" s="233"/>
      <c r="BU93" s="80"/>
    </row>
    <row r="94" spans="1:73" ht="30" customHeight="1">
      <c r="A94" s="81"/>
      <c r="B94" s="197" t="s">
        <v>273</v>
      </c>
      <c r="C94" s="198" t="s">
        <v>214</v>
      </c>
      <c r="D94" s="229" t="s">
        <v>274</v>
      </c>
      <c r="E94" s="190" t="s">
        <v>275</v>
      </c>
      <c r="F94" s="201">
        <v>6</v>
      </c>
      <c r="G94" s="313">
        <v>122</v>
      </c>
      <c r="H94" s="203"/>
      <c r="I94" s="204"/>
      <c r="J94" s="205"/>
      <c r="K94" s="206"/>
      <c r="L94" s="207"/>
      <c r="M94" s="208"/>
      <c r="N94" s="209"/>
      <c r="O94" s="210"/>
      <c r="P94" s="211"/>
      <c r="Q94" s="212"/>
      <c r="R94" s="213"/>
      <c r="S94" s="214"/>
      <c r="T94" s="215"/>
      <c r="U94" s="745"/>
      <c r="V94" s="746"/>
      <c r="W94" s="747"/>
      <c r="X94" s="209"/>
      <c r="Y94" s="219"/>
      <c r="Z94" s="220">
        <f t="shared" si="12"/>
        <v>0</v>
      </c>
      <c r="AA94" s="220">
        <f t="shared" si="13"/>
        <v>0</v>
      </c>
      <c r="AB94" s="231">
        <f t="shared" si="14"/>
        <v>0</v>
      </c>
      <c r="AC94" s="232"/>
      <c r="AD94" s="222"/>
      <c r="AE94" s="223">
        <f t="shared" si="15"/>
        <v>0</v>
      </c>
      <c r="AF94" s="224">
        <f t="shared" si="16"/>
        <v>0</v>
      </c>
      <c r="AG94" s="225"/>
      <c r="AH94" s="226"/>
      <c r="AI94" s="226"/>
      <c r="AJ94" s="226">
        <v>0</v>
      </c>
      <c r="AK94" s="226">
        <v>0</v>
      </c>
      <c r="AL94" s="226"/>
      <c r="AM94" s="226"/>
      <c r="AN94" s="226"/>
      <c r="AO94" s="226"/>
      <c r="AP94" s="226"/>
      <c r="AQ94" s="226"/>
      <c r="AR94" s="226"/>
      <c r="AS94" s="226"/>
      <c r="AT94" s="226"/>
      <c r="AU94" s="226"/>
      <c r="AV94" s="226"/>
      <c r="AW94" s="226"/>
      <c r="AX94" s="228"/>
      <c r="AY94" s="226"/>
      <c r="AZ94" s="226"/>
      <c r="BA94" s="226"/>
      <c r="BB94" s="226"/>
      <c r="BC94" s="226"/>
      <c r="BD94" s="226">
        <v>0</v>
      </c>
      <c r="BE94" s="226"/>
      <c r="BF94" s="226">
        <v>0</v>
      </c>
      <c r="BG94" s="226"/>
      <c r="BH94" s="226"/>
      <c r="BI94" s="226"/>
      <c r="BJ94" s="226"/>
      <c r="BK94" s="226"/>
      <c r="BL94" s="226"/>
      <c r="BM94" s="228"/>
      <c r="BN94" s="226"/>
      <c r="BO94" s="233"/>
      <c r="BP94" s="233"/>
      <c r="BQ94" s="314">
        <v>0</v>
      </c>
      <c r="BR94" s="233"/>
      <c r="BS94" s="233"/>
      <c r="BT94" s="233"/>
      <c r="BU94" s="80"/>
    </row>
    <row r="95" spans="1:73" ht="30" customHeight="1">
      <c r="A95" s="81"/>
      <c r="B95" s="197" t="s">
        <v>276</v>
      </c>
      <c r="C95" s="198" t="s">
        <v>214</v>
      </c>
      <c r="D95" s="229" t="s">
        <v>277</v>
      </c>
      <c r="E95" s="190" t="s">
        <v>278</v>
      </c>
      <c r="F95" s="201">
        <v>3</v>
      </c>
      <c r="G95" s="313">
        <v>81</v>
      </c>
      <c r="H95" s="203"/>
      <c r="I95" s="204"/>
      <c r="J95" s="205"/>
      <c r="K95" s="206"/>
      <c r="L95" s="207"/>
      <c r="M95" s="208"/>
      <c r="N95" s="209"/>
      <c r="O95" s="210"/>
      <c r="P95" s="211"/>
      <c r="Q95" s="212"/>
      <c r="R95" s="213"/>
      <c r="S95" s="214"/>
      <c r="T95" s="215"/>
      <c r="U95" s="745"/>
      <c r="V95" s="746"/>
      <c r="W95" s="747"/>
      <c r="X95" s="209"/>
      <c r="Y95" s="219"/>
      <c r="Z95" s="220">
        <f t="shared" si="12"/>
        <v>0</v>
      </c>
      <c r="AA95" s="220">
        <f t="shared" si="13"/>
        <v>0</v>
      </c>
      <c r="AB95" s="231">
        <f t="shared" si="14"/>
        <v>0</v>
      </c>
      <c r="AC95" s="232"/>
      <c r="AD95" s="222"/>
      <c r="AE95" s="223">
        <f t="shared" si="15"/>
        <v>0</v>
      </c>
      <c r="AF95" s="224">
        <f t="shared" si="16"/>
        <v>0</v>
      </c>
      <c r="AG95" s="225"/>
      <c r="AH95" s="226"/>
      <c r="AI95" s="226"/>
      <c r="AJ95" s="226">
        <v>0</v>
      </c>
      <c r="AK95" s="226">
        <v>0</v>
      </c>
      <c r="AL95" s="226"/>
      <c r="AM95" s="226"/>
      <c r="AN95" s="226"/>
      <c r="AO95" s="226"/>
      <c r="AP95" s="226"/>
      <c r="AQ95" s="226"/>
      <c r="AR95" s="226"/>
      <c r="AS95" s="226"/>
      <c r="AT95" s="226"/>
      <c r="AU95" s="226"/>
      <c r="AV95" s="226"/>
      <c r="AW95" s="226"/>
      <c r="AX95" s="228"/>
      <c r="AY95" s="226"/>
      <c r="AZ95" s="226"/>
      <c r="BA95" s="226"/>
      <c r="BB95" s="226"/>
      <c r="BC95" s="226"/>
      <c r="BD95" s="226">
        <v>0</v>
      </c>
      <c r="BE95" s="226"/>
      <c r="BF95" s="226">
        <v>0</v>
      </c>
      <c r="BG95" s="226"/>
      <c r="BH95" s="226">
        <v>0</v>
      </c>
      <c r="BI95" s="226"/>
      <c r="BJ95" s="226"/>
      <c r="BK95" s="226"/>
      <c r="BL95" s="226"/>
      <c r="BM95" s="228"/>
      <c r="BN95" s="226"/>
      <c r="BO95" s="233"/>
      <c r="BP95" s="233"/>
      <c r="BQ95" s="233"/>
      <c r="BR95" s="314">
        <v>0</v>
      </c>
      <c r="BS95" s="233"/>
      <c r="BT95" s="233"/>
      <c r="BU95" s="80"/>
    </row>
    <row r="96" spans="1:73" ht="30" customHeight="1">
      <c r="A96" s="81"/>
      <c r="B96" s="197" t="s">
        <v>279</v>
      </c>
      <c r="C96" s="198" t="s">
        <v>214</v>
      </c>
      <c r="D96" s="229" t="s">
        <v>280</v>
      </c>
      <c r="E96" s="190" t="s">
        <v>281</v>
      </c>
      <c r="F96" s="201">
        <v>1</v>
      </c>
      <c r="G96" s="313">
        <v>34</v>
      </c>
      <c r="H96" s="203"/>
      <c r="I96" s="204"/>
      <c r="J96" s="205"/>
      <c r="K96" s="206"/>
      <c r="L96" s="207"/>
      <c r="M96" s="208"/>
      <c r="N96" s="209"/>
      <c r="O96" s="210"/>
      <c r="P96" s="211"/>
      <c r="Q96" s="212"/>
      <c r="R96" s="213"/>
      <c r="S96" s="214"/>
      <c r="T96" s="215"/>
      <c r="U96" s="745"/>
      <c r="V96" s="746"/>
      <c r="W96" s="747"/>
      <c r="X96" s="209"/>
      <c r="Y96" s="219"/>
      <c r="Z96" s="220">
        <f t="shared" si="12"/>
        <v>0</v>
      </c>
      <c r="AA96" s="220">
        <f t="shared" si="13"/>
        <v>0</v>
      </c>
      <c r="AB96" s="231">
        <f t="shared" si="14"/>
        <v>0</v>
      </c>
      <c r="AC96" s="232"/>
      <c r="AD96" s="222"/>
      <c r="AE96" s="223">
        <f t="shared" si="15"/>
        <v>0</v>
      </c>
      <c r="AF96" s="224">
        <f t="shared" si="16"/>
        <v>0</v>
      </c>
      <c r="AG96" s="225"/>
      <c r="AH96" s="226"/>
      <c r="AI96" s="226"/>
      <c r="AJ96" s="226">
        <v>0</v>
      </c>
      <c r="AK96" s="226"/>
      <c r="AL96" s="226"/>
      <c r="AM96" s="226"/>
      <c r="AN96" s="226"/>
      <c r="AO96" s="226"/>
      <c r="AP96" s="226"/>
      <c r="AQ96" s="226"/>
      <c r="AR96" s="226"/>
      <c r="AS96" s="226"/>
      <c r="AT96" s="226"/>
      <c r="AU96" s="226"/>
      <c r="AV96" s="226"/>
      <c r="AW96" s="226"/>
      <c r="AX96" s="228"/>
      <c r="AY96" s="226"/>
      <c r="AZ96" s="226"/>
      <c r="BA96" s="226"/>
      <c r="BB96" s="226"/>
      <c r="BC96" s="226"/>
      <c r="BD96" s="226">
        <v>0</v>
      </c>
      <c r="BE96" s="226"/>
      <c r="BF96" s="226">
        <v>0</v>
      </c>
      <c r="BG96" s="226"/>
      <c r="BH96" s="226"/>
      <c r="BI96" s="226"/>
      <c r="BJ96" s="226"/>
      <c r="BK96" s="226"/>
      <c r="BL96" s="226"/>
      <c r="BM96" s="228"/>
      <c r="BN96" s="226"/>
      <c r="BO96" s="233"/>
      <c r="BP96" s="233"/>
      <c r="BQ96" s="233"/>
      <c r="BR96" s="314">
        <v>0</v>
      </c>
      <c r="BS96" s="233"/>
      <c r="BT96" s="233"/>
      <c r="BU96" s="80"/>
    </row>
    <row r="97" spans="1:73" ht="30" customHeight="1">
      <c r="A97" s="81"/>
      <c r="B97" s="197" t="s">
        <v>282</v>
      </c>
      <c r="C97" s="198" t="s">
        <v>214</v>
      </c>
      <c r="D97" s="234" t="s">
        <v>283</v>
      </c>
      <c r="E97" s="190" t="s">
        <v>284</v>
      </c>
      <c r="F97" s="201">
        <v>10</v>
      </c>
      <c r="G97" s="313">
        <v>65</v>
      </c>
      <c r="H97" s="203"/>
      <c r="I97" s="204"/>
      <c r="J97" s="205"/>
      <c r="K97" s="206"/>
      <c r="L97" s="207"/>
      <c r="M97" s="208"/>
      <c r="N97" s="209"/>
      <c r="O97" s="210"/>
      <c r="P97" s="211"/>
      <c r="Q97" s="212"/>
      <c r="R97" s="213"/>
      <c r="S97" s="214"/>
      <c r="T97" s="215"/>
      <c r="U97" s="745"/>
      <c r="V97" s="746"/>
      <c r="W97" s="747"/>
      <c r="X97" s="209"/>
      <c r="Y97" s="219"/>
      <c r="Z97" s="220">
        <f t="shared" si="12"/>
        <v>0</v>
      </c>
      <c r="AA97" s="220">
        <f t="shared" si="13"/>
        <v>0</v>
      </c>
      <c r="AB97" s="231">
        <f t="shared" si="14"/>
        <v>0</v>
      </c>
      <c r="AC97" s="232"/>
      <c r="AD97" s="222"/>
      <c r="AE97" s="223">
        <f t="shared" si="15"/>
        <v>0</v>
      </c>
      <c r="AF97" s="224">
        <f t="shared" si="16"/>
        <v>0</v>
      </c>
      <c r="AG97" s="225"/>
      <c r="AH97" s="226"/>
      <c r="AI97" s="226">
        <v>0</v>
      </c>
      <c r="AJ97" s="226">
        <v>0</v>
      </c>
      <c r="AK97" s="226">
        <v>0</v>
      </c>
      <c r="AL97" s="226"/>
      <c r="AM97" s="226"/>
      <c r="AN97" s="226"/>
      <c r="AO97" s="226"/>
      <c r="AP97" s="226"/>
      <c r="AQ97" s="226"/>
      <c r="AR97" s="226"/>
      <c r="AS97" s="226"/>
      <c r="AT97" s="226"/>
      <c r="AU97" s="226"/>
      <c r="AV97" s="226"/>
      <c r="AW97" s="226"/>
      <c r="AX97" s="228"/>
      <c r="AY97" s="226"/>
      <c r="AZ97" s="226"/>
      <c r="BA97" s="226"/>
      <c r="BB97" s="226"/>
      <c r="BC97" s="226"/>
      <c r="BD97" s="226"/>
      <c r="BE97" s="226"/>
      <c r="BF97" s="226"/>
      <c r="BG97" s="226"/>
      <c r="BH97" s="226"/>
      <c r="BI97" s="226"/>
      <c r="BJ97" s="226"/>
      <c r="BK97" s="226"/>
      <c r="BL97" s="226"/>
      <c r="BM97" s="228"/>
      <c r="BN97" s="226"/>
      <c r="BO97" s="314">
        <v>0</v>
      </c>
      <c r="BP97" s="233"/>
      <c r="BQ97" s="233"/>
      <c r="BR97" s="233"/>
      <c r="BS97" s="233"/>
      <c r="BT97" s="233"/>
      <c r="BU97" s="80"/>
    </row>
    <row r="98" spans="1:73" ht="30" customHeight="1">
      <c r="A98" s="81"/>
      <c r="B98" s="197" t="s">
        <v>285</v>
      </c>
      <c r="C98" s="198" t="s">
        <v>214</v>
      </c>
      <c r="D98" s="229" t="s">
        <v>286</v>
      </c>
      <c r="E98" s="190" t="s">
        <v>287</v>
      </c>
      <c r="F98" s="201">
        <v>10</v>
      </c>
      <c r="G98" s="313">
        <v>128</v>
      </c>
      <c r="H98" s="203"/>
      <c r="I98" s="204"/>
      <c r="J98" s="205"/>
      <c r="K98" s="206"/>
      <c r="L98" s="207"/>
      <c r="M98" s="208"/>
      <c r="N98" s="209"/>
      <c r="O98" s="210"/>
      <c r="P98" s="211"/>
      <c r="Q98" s="212"/>
      <c r="R98" s="213"/>
      <c r="S98" s="214"/>
      <c r="T98" s="215"/>
      <c r="U98" s="745"/>
      <c r="V98" s="746"/>
      <c r="W98" s="747"/>
      <c r="X98" s="209"/>
      <c r="Y98" s="219"/>
      <c r="Z98" s="220">
        <f t="shared" si="12"/>
        <v>0</v>
      </c>
      <c r="AA98" s="220">
        <f t="shared" si="13"/>
        <v>0</v>
      </c>
      <c r="AB98" s="231">
        <f t="shared" si="14"/>
        <v>0</v>
      </c>
      <c r="AC98" s="232"/>
      <c r="AD98" s="222"/>
      <c r="AE98" s="223">
        <f t="shared" si="15"/>
        <v>0</v>
      </c>
      <c r="AF98" s="224">
        <f t="shared" si="16"/>
        <v>0</v>
      </c>
      <c r="AG98" s="225"/>
      <c r="AH98" s="226"/>
      <c r="AI98" s="226"/>
      <c r="AJ98" s="226">
        <v>0</v>
      </c>
      <c r="AK98" s="226">
        <v>0</v>
      </c>
      <c r="AL98" s="226"/>
      <c r="AM98" s="226"/>
      <c r="AN98" s="226"/>
      <c r="AO98" s="226"/>
      <c r="AP98" s="226"/>
      <c r="AQ98" s="226"/>
      <c r="AR98" s="226"/>
      <c r="AS98" s="226"/>
      <c r="AT98" s="226"/>
      <c r="AU98" s="226"/>
      <c r="AV98" s="226"/>
      <c r="AW98" s="226"/>
      <c r="AX98" s="228"/>
      <c r="AY98" s="226"/>
      <c r="AZ98" s="226"/>
      <c r="BA98" s="226"/>
      <c r="BB98" s="226"/>
      <c r="BC98" s="226"/>
      <c r="BD98" s="226">
        <v>0</v>
      </c>
      <c r="BE98" s="226"/>
      <c r="BF98" s="226">
        <v>0</v>
      </c>
      <c r="BG98" s="226"/>
      <c r="BH98" s="226"/>
      <c r="BI98" s="226"/>
      <c r="BJ98" s="226"/>
      <c r="BK98" s="226"/>
      <c r="BL98" s="226"/>
      <c r="BM98" s="228"/>
      <c r="BN98" s="226"/>
      <c r="BO98" s="233"/>
      <c r="BP98" s="233"/>
      <c r="BQ98" s="314">
        <v>0</v>
      </c>
      <c r="BR98" s="233"/>
      <c r="BS98" s="233"/>
      <c r="BT98" s="233"/>
      <c r="BU98" s="80"/>
    </row>
    <row r="99" spans="1:73" ht="30" customHeight="1">
      <c r="A99" s="81"/>
      <c r="B99" s="197" t="s">
        <v>288</v>
      </c>
      <c r="C99" s="198" t="s">
        <v>214</v>
      </c>
      <c r="D99" s="229" t="s">
        <v>289</v>
      </c>
      <c r="E99" s="190" t="s">
        <v>290</v>
      </c>
      <c r="F99" s="201">
        <v>3</v>
      </c>
      <c r="G99" s="313">
        <v>87</v>
      </c>
      <c r="H99" s="203"/>
      <c r="I99" s="204"/>
      <c r="J99" s="205"/>
      <c r="K99" s="206"/>
      <c r="L99" s="207"/>
      <c r="M99" s="208"/>
      <c r="N99" s="209"/>
      <c r="O99" s="210"/>
      <c r="P99" s="211"/>
      <c r="Q99" s="212"/>
      <c r="R99" s="213"/>
      <c r="S99" s="214"/>
      <c r="T99" s="215"/>
      <c r="U99" s="745"/>
      <c r="V99" s="746"/>
      <c r="W99" s="747"/>
      <c r="X99" s="209"/>
      <c r="Y99" s="219"/>
      <c r="Z99" s="220">
        <f t="shared" si="12"/>
        <v>0</v>
      </c>
      <c r="AA99" s="220">
        <f t="shared" si="13"/>
        <v>0</v>
      </c>
      <c r="AB99" s="231">
        <f t="shared" si="14"/>
        <v>0</v>
      </c>
      <c r="AC99" s="232"/>
      <c r="AD99" s="222"/>
      <c r="AE99" s="223">
        <f t="shared" si="15"/>
        <v>0</v>
      </c>
      <c r="AF99" s="224">
        <f t="shared" si="16"/>
        <v>0</v>
      </c>
      <c r="AG99" s="225"/>
      <c r="AH99" s="226"/>
      <c r="AI99" s="226"/>
      <c r="AJ99" s="226"/>
      <c r="AK99" s="226">
        <v>0</v>
      </c>
      <c r="AL99" s="226">
        <v>0</v>
      </c>
      <c r="AM99" s="226"/>
      <c r="AN99" s="226"/>
      <c r="AO99" s="226"/>
      <c r="AP99" s="226"/>
      <c r="AQ99" s="226"/>
      <c r="AR99" s="226"/>
      <c r="AS99" s="226"/>
      <c r="AT99" s="226"/>
      <c r="AU99" s="226"/>
      <c r="AV99" s="226"/>
      <c r="AW99" s="226"/>
      <c r="AX99" s="228"/>
      <c r="AY99" s="226"/>
      <c r="AZ99" s="226"/>
      <c r="BA99" s="226"/>
      <c r="BB99" s="226"/>
      <c r="BC99" s="226"/>
      <c r="BD99" s="226"/>
      <c r="BE99" s="226"/>
      <c r="BF99" s="226">
        <v>0</v>
      </c>
      <c r="BG99" s="226"/>
      <c r="BH99" s="226"/>
      <c r="BI99" s="226"/>
      <c r="BJ99" s="226"/>
      <c r="BK99" s="226"/>
      <c r="BL99" s="226"/>
      <c r="BM99" s="228"/>
      <c r="BN99" s="226"/>
      <c r="BO99" s="233"/>
      <c r="BP99" s="233"/>
      <c r="BQ99" s="233"/>
      <c r="BR99" s="314">
        <v>0</v>
      </c>
      <c r="BS99" s="233"/>
      <c r="BT99" s="233"/>
      <c r="BU99" s="80"/>
    </row>
    <row r="100" spans="1:73" ht="30" customHeight="1">
      <c r="A100" s="81"/>
      <c r="B100" s="197" t="s">
        <v>291</v>
      </c>
      <c r="C100" s="198" t="s">
        <v>214</v>
      </c>
      <c r="D100" s="229" t="s">
        <v>292</v>
      </c>
      <c r="E100" s="190" t="s">
        <v>293</v>
      </c>
      <c r="F100" s="201">
        <v>2</v>
      </c>
      <c r="G100" s="313">
        <v>69</v>
      </c>
      <c r="H100" s="203"/>
      <c r="I100" s="204"/>
      <c r="J100" s="205"/>
      <c r="K100" s="206"/>
      <c r="L100" s="207"/>
      <c r="M100" s="208"/>
      <c r="N100" s="209"/>
      <c r="O100" s="210"/>
      <c r="P100" s="211"/>
      <c r="Q100" s="212"/>
      <c r="R100" s="213"/>
      <c r="S100" s="214"/>
      <c r="T100" s="215"/>
      <c r="U100" s="745"/>
      <c r="V100" s="746"/>
      <c r="W100" s="747"/>
      <c r="X100" s="209"/>
      <c r="Y100" s="219"/>
      <c r="Z100" s="220">
        <f t="shared" si="12"/>
        <v>0</v>
      </c>
      <c r="AA100" s="220">
        <f t="shared" si="13"/>
        <v>0</v>
      </c>
      <c r="AB100" s="231">
        <f t="shared" si="14"/>
        <v>0</v>
      </c>
      <c r="AC100" s="232"/>
      <c r="AD100" s="222"/>
      <c r="AE100" s="223">
        <f t="shared" si="15"/>
        <v>0</v>
      </c>
      <c r="AF100" s="224">
        <f t="shared" si="16"/>
        <v>0</v>
      </c>
      <c r="AG100" s="225"/>
      <c r="AH100" s="226"/>
      <c r="AI100" s="226"/>
      <c r="AJ100" s="226"/>
      <c r="AK100" s="226"/>
      <c r="AL100" s="226"/>
      <c r="AM100" s="226"/>
      <c r="AN100" s="226">
        <v>0</v>
      </c>
      <c r="AO100" s="226"/>
      <c r="AP100" s="226"/>
      <c r="AQ100" s="226"/>
      <c r="AR100" s="226"/>
      <c r="AS100" s="226"/>
      <c r="AT100" s="226"/>
      <c r="AU100" s="226"/>
      <c r="AV100" s="226"/>
      <c r="AW100" s="226"/>
      <c r="AX100" s="228"/>
      <c r="AY100" s="226"/>
      <c r="AZ100" s="226"/>
      <c r="BA100" s="226"/>
      <c r="BB100" s="226"/>
      <c r="BC100" s="226"/>
      <c r="BD100" s="226"/>
      <c r="BE100" s="226"/>
      <c r="BF100" s="226">
        <v>0</v>
      </c>
      <c r="BG100" s="226"/>
      <c r="BH100" s="226"/>
      <c r="BI100" s="226"/>
      <c r="BJ100" s="226"/>
      <c r="BK100" s="226"/>
      <c r="BL100" s="226"/>
      <c r="BM100" s="228"/>
      <c r="BN100" s="226"/>
      <c r="BO100" s="233"/>
      <c r="BP100" s="233"/>
      <c r="BQ100" s="233"/>
      <c r="BR100" s="314">
        <v>0</v>
      </c>
      <c r="BS100" s="233"/>
      <c r="BT100" s="233"/>
      <c r="BU100" s="80"/>
    </row>
    <row r="101" spans="1:73" ht="30" customHeight="1">
      <c r="A101" s="81"/>
      <c r="B101" s="197" t="s">
        <v>294</v>
      </c>
      <c r="C101" s="198" t="s">
        <v>214</v>
      </c>
      <c r="D101" s="229" t="s">
        <v>295</v>
      </c>
      <c r="E101" s="190" t="s">
        <v>296</v>
      </c>
      <c r="F101" s="201">
        <v>1</v>
      </c>
      <c r="G101" s="313">
        <v>38</v>
      </c>
      <c r="H101" s="203"/>
      <c r="I101" s="204"/>
      <c r="J101" s="205"/>
      <c r="K101" s="206"/>
      <c r="L101" s="207"/>
      <c r="M101" s="208"/>
      <c r="N101" s="209"/>
      <c r="O101" s="210"/>
      <c r="P101" s="211"/>
      <c r="Q101" s="212"/>
      <c r="R101" s="213"/>
      <c r="S101" s="214"/>
      <c r="T101" s="215"/>
      <c r="U101" s="745"/>
      <c r="V101" s="746"/>
      <c r="W101" s="747"/>
      <c r="X101" s="209"/>
      <c r="Y101" s="219"/>
      <c r="Z101" s="220">
        <f t="shared" si="12"/>
        <v>0</v>
      </c>
      <c r="AA101" s="220">
        <f t="shared" si="13"/>
        <v>0</v>
      </c>
      <c r="AB101" s="231">
        <f t="shared" si="14"/>
        <v>0</v>
      </c>
      <c r="AC101" s="232"/>
      <c r="AD101" s="222"/>
      <c r="AE101" s="223">
        <f t="shared" si="15"/>
        <v>0</v>
      </c>
      <c r="AF101" s="224">
        <f t="shared" si="16"/>
        <v>0</v>
      </c>
      <c r="AG101" s="225"/>
      <c r="AH101" s="226"/>
      <c r="AI101" s="226"/>
      <c r="AJ101" s="226"/>
      <c r="AK101" s="226"/>
      <c r="AL101" s="226"/>
      <c r="AM101" s="226"/>
      <c r="AN101" s="226"/>
      <c r="AO101" s="226"/>
      <c r="AP101" s="226"/>
      <c r="AQ101" s="226"/>
      <c r="AR101" s="226"/>
      <c r="AS101" s="226"/>
      <c r="AT101" s="226"/>
      <c r="AU101" s="226"/>
      <c r="AV101" s="226"/>
      <c r="AW101" s="226"/>
      <c r="AX101" s="228"/>
      <c r="AY101" s="226"/>
      <c r="AZ101" s="226"/>
      <c r="BA101" s="226"/>
      <c r="BB101" s="226"/>
      <c r="BC101" s="226"/>
      <c r="BD101" s="226"/>
      <c r="BE101" s="226"/>
      <c r="BF101" s="226"/>
      <c r="BG101" s="226"/>
      <c r="BH101" s="226"/>
      <c r="BI101" s="226"/>
      <c r="BJ101" s="226"/>
      <c r="BK101" s="226"/>
      <c r="BL101" s="226"/>
      <c r="BM101" s="228"/>
      <c r="BN101" s="226"/>
      <c r="BO101" s="233"/>
      <c r="BP101" s="233"/>
      <c r="BQ101" s="233"/>
      <c r="BR101" s="233"/>
      <c r="BS101" s="233"/>
      <c r="BT101" s="233"/>
      <c r="BU101" s="80"/>
    </row>
    <row r="102" spans="1:73" ht="30" customHeight="1">
      <c r="A102" s="81"/>
      <c r="B102" s="197" t="s">
        <v>297</v>
      </c>
      <c r="C102" s="198" t="s">
        <v>214</v>
      </c>
      <c r="D102" s="230" t="s">
        <v>298</v>
      </c>
      <c r="E102" s="230"/>
      <c r="F102" s="315">
        <f>SUM(F70:F101)</f>
        <v>177</v>
      </c>
      <c r="G102" s="202">
        <f>SUM(G70:G101)</f>
        <v>3233</v>
      </c>
      <c r="H102" s="203"/>
      <c r="I102" s="204"/>
      <c r="J102" s="205"/>
      <c r="K102" s="206"/>
      <c r="L102" s="207"/>
      <c r="M102" s="208"/>
      <c r="N102" s="209"/>
      <c r="O102" s="210"/>
      <c r="P102" s="211"/>
      <c r="Q102" s="238"/>
      <c r="R102" s="213"/>
      <c r="S102" s="214"/>
      <c r="T102" s="215"/>
      <c r="U102" s="745"/>
      <c r="V102" s="746"/>
      <c r="W102" s="747"/>
      <c r="X102" s="209"/>
      <c r="Y102" s="219"/>
      <c r="Z102" s="220">
        <f t="shared" si="12"/>
        <v>0</v>
      </c>
      <c r="AA102" s="220">
        <f t="shared" si="13"/>
        <v>0</v>
      </c>
      <c r="AB102" s="231">
        <f t="shared" si="14"/>
        <v>0</v>
      </c>
      <c r="AC102" s="275"/>
      <c r="AD102" s="222">
        <f>SUM(AD70:AD101)</f>
        <v>60.8</v>
      </c>
      <c r="AE102" s="223">
        <f t="shared" si="15"/>
        <v>0</v>
      </c>
      <c r="AF102" s="224">
        <f t="shared" si="16"/>
        <v>0</v>
      </c>
      <c r="AG102" s="225"/>
      <c r="AH102" s="226"/>
      <c r="AI102" s="226">
        <f>12*Z102</f>
        <v>0</v>
      </c>
      <c r="AJ102" s="226">
        <f>13*Z102</f>
        <v>0</v>
      </c>
      <c r="AK102" s="226">
        <f>14*Z102</f>
        <v>0</v>
      </c>
      <c r="AL102" s="226">
        <f>6*Z102</f>
        <v>0</v>
      </c>
      <c r="AM102" s="226">
        <f>6*Z102</f>
        <v>0</v>
      </c>
      <c r="AN102" s="226">
        <f>5*Z102</f>
        <v>0</v>
      </c>
      <c r="AO102" s="226">
        <f>5*Z102</f>
        <v>0</v>
      </c>
      <c r="AP102" s="226"/>
      <c r="AQ102" s="226">
        <f>6*Z102</f>
        <v>0</v>
      </c>
      <c r="AR102" s="226"/>
      <c r="AS102" s="226"/>
      <c r="AT102" s="226"/>
      <c r="AU102" s="226">
        <f>1*Z102</f>
        <v>0</v>
      </c>
      <c r="AV102" s="226"/>
      <c r="AW102" s="226">
        <f>1*Z102</f>
        <v>0</v>
      </c>
      <c r="AX102" s="228"/>
      <c r="AY102" s="226"/>
      <c r="AZ102" s="226"/>
      <c r="BA102" s="226"/>
      <c r="BB102" s="226">
        <f>45*Z102</f>
        <v>0</v>
      </c>
      <c r="BC102" s="226">
        <f>7*Z102</f>
        <v>0</v>
      </c>
      <c r="BD102" s="226">
        <f>168*Z102</f>
        <v>0</v>
      </c>
      <c r="BE102" s="226">
        <f>3*Z102</f>
        <v>0</v>
      </c>
      <c r="BF102" s="226">
        <f>35*Z102</f>
        <v>0</v>
      </c>
      <c r="BG102" s="226"/>
      <c r="BH102" s="226">
        <f>4*Z102</f>
        <v>0</v>
      </c>
      <c r="BI102" s="226"/>
      <c r="BJ102" s="226"/>
      <c r="BK102" s="226"/>
      <c r="BL102" s="226"/>
      <c r="BM102" s="228"/>
      <c r="BN102" s="226">
        <f>10*Z102</f>
        <v>0</v>
      </c>
      <c r="BO102" s="226">
        <f>20*Z102</f>
        <v>0</v>
      </c>
      <c r="BP102" s="226">
        <f>12*Z102</f>
        <v>0</v>
      </c>
      <c r="BQ102" s="226">
        <f>18*Z102</f>
        <v>0</v>
      </c>
      <c r="BR102" s="226">
        <f>24*Z102</f>
        <v>0</v>
      </c>
      <c r="BS102" s="226">
        <f>2*Z102</f>
        <v>0</v>
      </c>
      <c r="BT102" s="226">
        <f>4*Z102</f>
        <v>0</v>
      </c>
      <c r="BU102" s="80"/>
    </row>
    <row r="103" spans="1:73" ht="13.5" customHeight="1">
      <c r="A103" s="81"/>
      <c r="B103" s="140"/>
      <c r="C103" s="316"/>
      <c r="D103" s="296"/>
      <c r="E103" s="317"/>
      <c r="F103" s="318"/>
      <c r="G103" s="319"/>
      <c r="H103" s="243"/>
      <c r="I103" s="243"/>
      <c r="J103" s="243"/>
      <c r="K103" s="243"/>
      <c r="L103" s="243"/>
      <c r="M103" s="243"/>
      <c r="N103" s="243"/>
      <c r="O103" s="243"/>
      <c r="P103" s="243"/>
      <c r="Q103" s="320"/>
      <c r="R103" s="243"/>
      <c r="S103" s="243"/>
      <c r="T103" s="243"/>
      <c r="U103" s="243"/>
      <c r="V103" s="243"/>
      <c r="W103" s="243"/>
      <c r="X103" s="321"/>
      <c r="Y103" s="219"/>
      <c r="Z103" s="280"/>
      <c r="AA103" s="280"/>
      <c r="AB103" s="280"/>
      <c r="AC103" s="281"/>
      <c r="AD103" s="280"/>
      <c r="AE103" s="282"/>
      <c r="AF103" s="282"/>
      <c r="AG103" s="225"/>
      <c r="AH103" s="280"/>
      <c r="AI103" s="280"/>
      <c r="AJ103" s="280"/>
      <c r="AK103" s="280"/>
      <c r="AL103" s="280"/>
      <c r="AM103" s="280"/>
      <c r="AN103" s="280"/>
      <c r="AO103" s="280"/>
      <c r="AP103" s="280"/>
      <c r="AQ103" s="280"/>
      <c r="AR103" s="280"/>
      <c r="AS103" s="280"/>
      <c r="AT103" s="280"/>
      <c r="AU103" s="280"/>
      <c r="AV103" s="280"/>
      <c r="AW103" s="280"/>
      <c r="AX103" s="280"/>
      <c r="AY103" s="280"/>
      <c r="AZ103" s="280"/>
      <c r="BA103" s="280"/>
      <c r="BB103" s="280"/>
      <c r="BC103" s="280"/>
      <c r="BD103" s="280"/>
      <c r="BE103" s="280"/>
      <c r="BF103" s="280"/>
      <c r="BG103" s="280"/>
      <c r="BH103" s="280"/>
      <c r="BI103" s="280"/>
      <c r="BJ103" s="280"/>
      <c r="BK103" s="280"/>
      <c r="BL103" s="280"/>
      <c r="BM103" s="228"/>
      <c r="BN103" s="280"/>
      <c r="BO103" s="283"/>
      <c r="BP103" s="283"/>
      <c r="BQ103" s="283"/>
      <c r="BR103" s="283"/>
      <c r="BS103" s="283"/>
      <c r="BT103" s="283"/>
      <c r="BU103" s="80"/>
    </row>
    <row r="104" spans="1:73" ht="46.5" customHeight="1">
      <c r="A104" s="81"/>
      <c r="B104" s="284" t="s">
        <v>299</v>
      </c>
      <c r="C104" s="322"/>
      <c r="D104" s="323" t="s">
        <v>300</v>
      </c>
      <c r="E104" s="324"/>
      <c r="F104" s="325"/>
      <c r="G104" s="325"/>
      <c r="H104" s="325"/>
      <c r="I104" s="325"/>
      <c r="J104" s="325"/>
      <c r="K104" s="325"/>
      <c r="L104" s="325"/>
      <c r="M104" s="325"/>
      <c r="N104" s="325"/>
      <c r="O104" s="325"/>
      <c r="P104" s="325"/>
      <c r="Q104" s="325"/>
      <c r="R104" s="325"/>
      <c r="S104" s="325"/>
      <c r="T104" s="325"/>
      <c r="U104" s="325"/>
      <c r="V104" s="325"/>
      <c r="W104" s="325"/>
      <c r="X104" s="326"/>
      <c r="Y104" s="219"/>
      <c r="Z104" s="742" t="s">
        <v>64</v>
      </c>
      <c r="AA104" s="742" t="s">
        <v>65</v>
      </c>
      <c r="AB104" s="742" t="s">
        <v>66</v>
      </c>
      <c r="AC104" s="152"/>
      <c r="AD104" s="742" t="s">
        <v>67</v>
      </c>
      <c r="AE104" s="742" t="s">
        <v>68</v>
      </c>
      <c r="AF104" s="742" t="s">
        <v>69</v>
      </c>
      <c r="AG104" s="153"/>
      <c r="AH104" s="729" t="s">
        <v>70</v>
      </c>
      <c r="AI104" s="730"/>
      <c r="AJ104" s="730"/>
      <c r="AK104" s="730"/>
      <c r="AL104" s="730"/>
      <c r="AM104" s="730"/>
      <c r="AN104" s="730"/>
      <c r="AO104" s="730"/>
      <c r="AP104" s="730"/>
      <c r="AQ104" s="730"/>
      <c r="AR104" s="730"/>
      <c r="AS104" s="730"/>
      <c r="AT104" s="730"/>
      <c r="AU104" s="730"/>
      <c r="AV104" s="730"/>
      <c r="AW104" s="731"/>
      <c r="AX104" s="101"/>
      <c r="AY104" s="290"/>
      <c r="AZ104" s="291"/>
      <c r="BA104" s="292" t="s">
        <v>71</v>
      </c>
      <c r="BB104" s="293"/>
      <c r="BC104" s="293"/>
      <c r="BD104" s="293"/>
      <c r="BE104" s="293"/>
      <c r="BF104" s="293"/>
      <c r="BG104" s="293"/>
      <c r="BH104" s="293"/>
      <c r="BI104" s="293"/>
      <c r="BJ104" s="293"/>
      <c r="BK104" s="293"/>
      <c r="BL104" s="294"/>
      <c r="BM104" s="101"/>
      <c r="BN104" s="729" t="s">
        <v>72</v>
      </c>
      <c r="BO104" s="730"/>
      <c r="BP104" s="730"/>
      <c r="BQ104" s="730"/>
      <c r="BR104" s="730"/>
      <c r="BS104" s="730"/>
      <c r="BT104" s="731"/>
      <c r="BU104" s="80"/>
    </row>
    <row r="105" spans="1:73" ht="13.5" customHeight="1">
      <c r="A105" s="81"/>
      <c r="B105" s="140"/>
      <c r="C105" s="240"/>
      <c r="D105" s="68"/>
      <c r="E105" s="327"/>
      <c r="F105" s="318"/>
      <c r="G105" s="319"/>
      <c r="H105" s="243"/>
      <c r="I105" s="243"/>
      <c r="J105" s="243"/>
      <c r="K105" s="243"/>
      <c r="L105" s="243"/>
      <c r="M105" s="243"/>
      <c r="N105" s="243"/>
      <c r="O105" s="243"/>
      <c r="P105" s="243"/>
      <c r="Q105" s="320"/>
      <c r="R105" s="243"/>
      <c r="S105" s="243"/>
      <c r="T105" s="243"/>
      <c r="U105" s="243"/>
      <c r="V105" s="243"/>
      <c r="W105" s="243"/>
      <c r="X105" s="321"/>
      <c r="Y105" s="219"/>
      <c r="Z105" s="742"/>
      <c r="AA105" s="742"/>
      <c r="AB105" s="742"/>
      <c r="AC105" s="152"/>
      <c r="AD105" s="743"/>
      <c r="AE105" s="743"/>
      <c r="AF105" s="743"/>
      <c r="AG105" s="153"/>
      <c r="AH105" s="732" t="s">
        <v>75</v>
      </c>
      <c r="AI105" s="732" t="s">
        <v>76</v>
      </c>
      <c r="AJ105" s="732" t="s">
        <v>77</v>
      </c>
      <c r="AK105" s="732" t="s">
        <v>78</v>
      </c>
      <c r="AL105" s="732" t="s">
        <v>79</v>
      </c>
      <c r="AM105" s="732" t="s">
        <v>80</v>
      </c>
      <c r="AN105" s="732" t="s">
        <v>81</v>
      </c>
      <c r="AO105" s="732" t="s">
        <v>82</v>
      </c>
      <c r="AP105" s="732" t="s">
        <v>83</v>
      </c>
      <c r="AQ105" s="732" t="s">
        <v>84</v>
      </c>
      <c r="AR105" s="732" t="s">
        <v>35</v>
      </c>
      <c r="AS105" s="732" t="s">
        <v>85</v>
      </c>
      <c r="AT105" s="732" t="s">
        <v>86</v>
      </c>
      <c r="AU105" s="732" t="s">
        <v>39</v>
      </c>
      <c r="AV105" s="732" t="s">
        <v>41</v>
      </c>
      <c r="AW105" s="732" t="s">
        <v>42</v>
      </c>
      <c r="AX105" s="101"/>
      <c r="AY105" s="735" t="s">
        <v>87</v>
      </c>
      <c r="AZ105" s="735" t="s">
        <v>88</v>
      </c>
      <c r="BA105" s="735" t="s">
        <v>87</v>
      </c>
      <c r="BB105" s="735" t="s">
        <v>88</v>
      </c>
      <c r="BC105" s="735" t="s">
        <v>87</v>
      </c>
      <c r="BD105" s="735" t="s">
        <v>88</v>
      </c>
      <c r="BE105" s="735" t="s">
        <v>87</v>
      </c>
      <c r="BF105" s="735" t="s">
        <v>88</v>
      </c>
      <c r="BG105" s="735" t="s">
        <v>87</v>
      </c>
      <c r="BH105" s="735" t="s">
        <v>88</v>
      </c>
      <c r="BI105" s="735" t="s">
        <v>87</v>
      </c>
      <c r="BJ105" s="735" t="s">
        <v>88</v>
      </c>
      <c r="BK105" s="735" t="s">
        <v>87</v>
      </c>
      <c r="BL105" s="735" t="s">
        <v>88</v>
      </c>
      <c r="BM105" s="101"/>
      <c r="BN105" s="739" t="s">
        <v>89</v>
      </c>
      <c r="BO105" s="739" t="s">
        <v>90</v>
      </c>
      <c r="BP105" s="739" t="s">
        <v>91</v>
      </c>
      <c r="BQ105" s="739" t="s">
        <v>92</v>
      </c>
      <c r="BR105" s="739" t="s">
        <v>93</v>
      </c>
      <c r="BS105" s="739" t="s">
        <v>94</v>
      </c>
      <c r="BT105" s="739" t="s">
        <v>95</v>
      </c>
      <c r="BU105" s="80"/>
    </row>
    <row r="106" spans="1:73" ht="214" customHeight="1">
      <c r="A106" s="81"/>
      <c r="B106" s="297"/>
      <c r="C106" s="148"/>
      <c r="D106" s="148"/>
      <c r="E106" s="328"/>
      <c r="F106" s="329"/>
      <c r="G106" s="329"/>
      <c r="H106" s="329"/>
      <c r="I106" s="329"/>
      <c r="J106" s="329"/>
      <c r="K106" s="329"/>
      <c r="L106" s="329"/>
      <c r="M106" s="329"/>
      <c r="N106" s="329"/>
      <c r="O106" s="329"/>
      <c r="P106" s="329"/>
      <c r="Q106" s="329"/>
      <c r="R106" s="329"/>
      <c r="S106" s="329"/>
      <c r="T106" s="329"/>
      <c r="U106" s="329"/>
      <c r="V106" s="329"/>
      <c r="W106" s="329"/>
      <c r="X106" s="330"/>
      <c r="Y106" s="219"/>
      <c r="Z106" s="742"/>
      <c r="AA106" s="742"/>
      <c r="AB106" s="742"/>
      <c r="AC106" s="152"/>
      <c r="AD106" s="743"/>
      <c r="AE106" s="743"/>
      <c r="AF106" s="743"/>
      <c r="AG106" s="153"/>
      <c r="AH106" s="733"/>
      <c r="AI106" s="733"/>
      <c r="AJ106" s="733"/>
      <c r="AK106" s="733"/>
      <c r="AL106" s="733"/>
      <c r="AM106" s="733"/>
      <c r="AN106" s="733"/>
      <c r="AO106" s="733"/>
      <c r="AP106" s="733"/>
      <c r="AQ106" s="733"/>
      <c r="AR106" s="733"/>
      <c r="AS106" s="733"/>
      <c r="AT106" s="733"/>
      <c r="AU106" s="733"/>
      <c r="AV106" s="733"/>
      <c r="AW106" s="733"/>
      <c r="AX106" s="101"/>
      <c r="AY106" s="736"/>
      <c r="AZ106" s="736"/>
      <c r="BA106" s="736"/>
      <c r="BB106" s="736"/>
      <c r="BC106" s="736"/>
      <c r="BD106" s="736"/>
      <c r="BE106" s="736"/>
      <c r="BF106" s="736"/>
      <c r="BG106" s="736"/>
      <c r="BH106" s="736"/>
      <c r="BI106" s="736"/>
      <c r="BJ106" s="736"/>
      <c r="BK106" s="736"/>
      <c r="BL106" s="736"/>
      <c r="BM106" s="101"/>
      <c r="BN106" s="740"/>
      <c r="BO106" s="740"/>
      <c r="BP106" s="740"/>
      <c r="BQ106" s="740"/>
      <c r="BR106" s="740"/>
      <c r="BS106" s="740"/>
      <c r="BT106" s="740"/>
      <c r="BU106" s="80"/>
    </row>
    <row r="107" spans="1:73" ht="73.5" customHeight="1">
      <c r="A107" s="81"/>
      <c r="B107" s="331"/>
      <c r="C107" s="332" t="s">
        <v>97</v>
      </c>
      <c r="D107" s="333"/>
      <c r="E107" s="334" t="s">
        <v>98</v>
      </c>
      <c r="F107" s="334" t="s">
        <v>99</v>
      </c>
      <c r="G107" s="334" t="s">
        <v>100</v>
      </c>
      <c r="H107" s="184" t="s">
        <v>101</v>
      </c>
      <c r="I107" s="185" t="s">
        <v>102</v>
      </c>
      <c r="J107" s="186" t="s">
        <v>103</v>
      </c>
      <c r="K107" s="187" t="s">
        <v>104</v>
      </c>
      <c r="L107" s="188" t="s">
        <v>105</v>
      </c>
      <c r="M107" s="189" t="s">
        <v>106</v>
      </c>
      <c r="N107" s="190" t="s">
        <v>107</v>
      </c>
      <c r="O107" s="191" t="s">
        <v>108</v>
      </c>
      <c r="P107" s="192" t="s">
        <v>109</v>
      </c>
      <c r="Q107" s="193" t="s">
        <v>110</v>
      </c>
      <c r="R107" s="194" t="s">
        <v>111</v>
      </c>
      <c r="S107" s="195" t="s">
        <v>112</v>
      </c>
      <c r="T107" s="196" t="s">
        <v>113</v>
      </c>
      <c r="U107" s="748" t="s">
        <v>114</v>
      </c>
      <c r="V107" s="749"/>
      <c r="W107" s="750"/>
      <c r="X107" s="190" t="s">
        <v>115</v>
      </c>
      <c r="Y107" s="219"/>
      <c r="Z107" s="742"/>
      <c r="AA107" s="742"/>
      <c r="AB107" s="742"/>
      <c r="AC107" s="152"/>
      <c r="AD107" s="743"/>
      <c r="AE107" s="743"/>
      <c r="AF107" s="743"/>
      <c r="AG107" s="153"/>
      <c r="AH107" s="734"/>
      <c r="AI107" s="734"/>
      <c r="AJ107" s="734"/>
      <c r="AK107" s="734"/>
      <c r="AL107" s="734"/>
      <c r="AM107" s="734"/>
      <c r="AN107" s="734"/>
      <c r="AO107" s="734"/>
      <c r="AP107" s="734"/>
      <c r="AQ107" s="734"/>
      <c r="AR107" s="734"/>
      <c r="AS107" s="734"/>
      <c r="AT107" s="734"/>
      <c r="AU107" s="734"/>
      <c r="AV107" s="734"/>
      <c r="AW107" s="734"/>
      <c r="AX107" s="101"/>
      <c r="AY107" s="737" t="s">
        <v>116</v>
      </c>
      <c r="AZ107" s="738"/>
      <c r="BA107" s="737" t="s">
        <v>75</v>
      </c>
      <c r="BB107" s="738"/>
      <c r="BC107" s="737" t="s">
        <v>76</v>
      </c>
      <c r="BD107" s="738"/>
      <c r="BE107" s="737" t="s">
        <v>77</v>
      </c>
      <c r="BF107" s="738"/>
      <c r="BG107" s="737" t="s">
        <v>78</v>
      </c>
      <c r="BH107" s="738"/>
      <c r="BI107" s="737" t="s">
        <v>79</v>
      </c>
      <c r="BJ107" s="738"/>
      <c r="BK107" s="737" t="s">
        <v>80</v>
      </c>
      <c r="BL107" s="738"/>
      <c r="BM107" s="101"/>
      <c r="BN107" s="741"/>
      <c r="BO107" s="741"/>
      <c r="BP107" s="741"/>
      <c r="BQ107" s="741"/>
      <c r="BR107" s="741"/>
      <c r="BS107" s="741"/>
      <c r="BT107" s="741"/>
      <c r="BU107" s="80"/>
    </row>
    <row r="108" spans="1:73" ht="30" customHeight="1">
      <c r="A108" s="81"/>
      <c r="B108" s="198" t="s">
        <v>301</v>
      </c>
      <c r="C108" s="198" t="s">
        <v>302</v>
      </c>
      <c r="D108" s="199" t="s">
        <v>303</v>
      </c>
      <c r="E108" s="190" t="s">
        <v>304</v>
      </c>
      <c r="F108" s="201">
        <v>10</v>
      </c>
      <c r="G108" s="202">
        <v>221</v>
      </c>
      <c r="H108" s="203"/>
      <c r="I108" s="204"/>
      <c r="J108" s="205"/>
      <c r="K108" s="206"/>
      <c r="L108" s="207"/>
      <c r="M108" s="208"/>
      <c r="N108" s="209"/>
      <c r="O108" s="210"/>
      <c r="P108" s="211"/>
      <c r="Q108" s="212"/>
      <c r="R108" s="213"/>
      <c r="S108" s="214"/>
      <c r="T108" s="215"/>
      <c r="U108" s="745"/>
      <c r="V108" s="746"/>
      <c r="W108" s="747"/>
      <c r="X108" s="209"/>
      <c r="Y108" s="219"/>
      <c r="Z108" s="220">
        <f>SUM(H108+I108+J108+K108+L108+M108+N108+O108+P108+Q108+R108+S108+T108+U108+X108)</f>
        <v>0</v>
      </c>
      <c r="AA108" s="220">
        <f>Z108*F108</f>
        <v>0</v>
      </c>
      <c r="AB108" s="231">
        <f>G108*Z108</f>
        <v>0</v>
      </c>
      <c r="AC108" s="232"/>
      <c r="AD108" s="222">
        <v>6.6</v>
      </c>
      <c r="AE108" s="223">
        <f>AD108*Z108</f>
        <v>0</v>
      </c>
      <c r="AF108" s="224">
        <f>AH108*0.26+AI108*0.32+AJ108*0.36+AK108*0.42+AL108*0.5+AM108*0.52+AN108*0.62+AO108*0.68+AP108*0.85+AQ108*0.85+AS108*0.13+AU108*0.154+AW108*0.208+BA108*0.04+BB108*0.04+BC108*0.06+BD108*0.09+BE108*0.07+BF108*0.11+BG108*0.08+BH108*0.19+BI108*0.09+BJ108*0.22+BK108*0.1+BL108*0.18</f>
        <v>0</v>
      </c>
      <c r="AG108" s="225"/>
      <c r="AH108" s="226"/>
      <c r="AI108" s="226"/>
      <c r="AJ108" s="226"/>
      <c r="AK108" s="226"/>
      <c r="AL108" s="226">
        <f>5*Z108</f>
        <v>0</v>
      </c>
      <c r="AM108" s="226">
        <f>2*Z108</f>
        <v>0</v>
      </c>
      <c r="AN108" s="226">
        <f>3*Z108</f>
        <v>0</v>
      </c>
      <c r="AO108" s="226"/>
      <c r="AP108" s="226"/>
      <c r="AQ108" s="226"/>
      <c r="AR108" s="226"/>
      <c r="AS108" s="226"/>
      <c r="AT108" s="226"/>
      <c r="AU108" s="226"/>
      <c r="AV108" s="226"/>
      <c r="AW108" s="226"/>
      <c r="AX108" s="228"/>
      <c r="AY108" s="226"/>
      <c r="AZ108" s="226"/>
      <c r="BA108" s="226"/>
      <c r="BB108" s="226"/>
      <c r="BC108" s="226"/>
      <c r="BD108" s="226">
        <f>5*Z108</f>
        <v>0</v>
      </c>
      <c r="BE108" s="226"/>
      <c r="BF108" s="226">
        <f>5*Z108</f>
        <v>0</v>
      </c>
      <c r="BG108" s="226"/>
      <c r="BH108" s="226"/>
      <c r="BI108" s="226"/>
      <c r="BJ108" s="226"/>
      <c r="BK108" s="226"/>
      <c r="BL108" s="226"/>
      <c r="BM108" s="228"/>
      <c r="BN108" s="226"/>
      <c r="BO108" s="233"/>
      <c r="BP108" s="233"/>
      <c r="BQ108" s="226">
        <f>10*Z108</f>
        <v>0</v>
      </c>
      <c r="BR108" s="233"/>
      <c r="BS108" s="233"/>
      <c r="BT108" s="233"/>
      <c r="BU108" s="80"/>
    </row>
    <row r="109" spans="1:73" ht="30" customHeight="1">
      <c r="A109" s="81"/>
      <c r="B109" s="197" t="s">
        <v>305</v>
      </c>
      <c r="C109" s="198" t="s">
        <v>302</v>
      </c>
      <c r="D109" s="199" t="s">
        <v>306</v>
      </c>
      <c r="E109" s="190" t="s">
        <v>307</v>
      </c>
      <c r="F109" s="201">
        <v>10</v>
      </c>
      <c r="G109" s="202">
        <v>198</v>
      </c>
      <c r="H109" s="203"/>
      <c r="I109" s="204"/>
      <c r="J109" s="205"/>
      <c r="K109" s="206"/>
      <c r="L109" s="207"/>
      <c r="M109" s="208"/>
      <c r="N109" s="209"/>
      <c r="O109" s="210"/>
      <c r="P109" s="211"/>
      <c r="Q109" s="212"/>
      <c r="R109" s="213"/>
      <c r="S109" s="214"/>
      <c r="T109" s="215"/>
      <c r="U109" s="745"/>
      <c r="V109" s="746"/>
      <c r="W109" s="747"/>
      <c r="X109" s="209"/>
      <c r="Y109" s="219"/>
      <c r="Z109" s="220">
        <f>SUM(H109+I109+J109+K109+L109+M109+N109+O109+P109+Q109+R109+S109+T109+U109+X109)</f>
        <v>0</v>
      </c>
      <c r="AA109" s="220">
        <f>Z109*F109</f>
        <v>0</v>
      </c>
      <c r="AB109" s="231">
        <f>G109*Z109</f>
        <v>0</v>
      </c>
      <c r="AC109" s="232"/>
      <c r="AD109" s="222">
        <v>6</v>
      </c>
      <c r="AE109" s="223">
        <f>AD109*Z109</f>
        <v>0</v>
      </c>
      <c r="AF109" s="224">
        <f>AH109*0.26+AI109*0.32+AJ109*0.36+AK109*0.42+AL109*0.5+AM109*0.52+AN109*0.62+AO109*0.68+AP109*0.85+AQ109*0.85+AS109*0.13+AU109*0.154+AW109*0.208+BA109*0.04+BB109*0.04+BC109*0.06+BD109*0.09+BE109*0.07+BF109*0.11+BG109*0.08+BH109*0.19+BI109*0.09+BJ109*0.22+BK109*0.1+BL109*0.18</f>
        <v>0</v>
      </c>
      <c r="AG109" s="225"/>
      <c r="AH109" s="226"/>
      <c r="AI109" s="226"/>
      <c r="AJ109" s="226"/>
      <c r="AK109" s="226"/>
      <c r="AL109" s="226">
        <f>3*Z109</f>
        <v>0</v>
      </c>
      <c r="AM109" s="226">
        <f>1*Z109</f>
        <v>0</v>
      </c>
      <c r="AN109" s="226">
        <f>4*Z109</f>
        <v>0</v>
      </c>
      <c r="AO109" s="226">
        <f>2*Z109</f>
        <v>0</v>
      </c>
      <c r="AP109" s="226"/>
      <c r="AQ109" s="226"/>
      <c r="AR109" s="226"/>
      <c r="AS109" s="226"/>
      <c r="AT109" s="226"/>
      <c r="AU109" s="226"/>
      <c r="AV109" s="226"/>
      <c r="AW109" s="226"/>
      <c r="AX109" s="228"/>
      <c r="AY109" s="226"/>
      <c r="AZ109" s="226"/>
      <c r="BA109" s="226"/>
      <c r="BB109" s="226"/>
      <c r="BC109" s="226"/>
      <c r="BD109" s="226">
        <f>3*Z109</f>
        <v>0</v>
      </c>
      <c r="BE109" s="226"/>
      <c r="BF109" s="226">
        <f>6*Z109</f>
        <v>0</v>
      </c>
      <c r="BG109" s="226"/>
      <c r="BH109" s="226">
        <f>1*Z109</f>
        <v>0</v>
      </c>
      <c r="BI109" s="226"/>
      <c r="BJ109" s="226"/>
      <c r="BK109" s="226"/>
      <c r="BL109" s="226"/>
      <c r="BM109" s="228"/>
      <c r="BN109" s="226"/>
      <c r="BO109" s="233"/>
      <c r="BP109" s="233"/>
      <c r="BQ109" s="226">
        <f>10*Z109</f>
        <v>0</v>
      </c>
      <c r="BR109" s="233"/>
      <c r="BS109" s="233"/>
      <c r="BT109" s="233"/>
      <c r="BU109" s="80"/>
    </row>
    <row r="110" spans="1:73" ht="30" customHeight="1">
      <c r="A110" s="81"/>
      <c r="B110" s="197" t="s">
        <v>308</v>
      </c>
      <c r="C110" s="198" t="s">
        <v>302</v>
      </c>
      <c r="D110" s="199" t="s">
        <v>309</v>
      </c>
      <c r="E110" s="200"/>
      <c r="F110" s="201">
        <f>SUM(F108:F109)</f>
        <v>20</v>
      </c>
      <c r="G110" s="202">
        <v>419</v>
      </c>
      <c r="H110" s="203"/>
      <c r="I110" s="204"/>
      <c r="J110" s="205"/>
      <c r="K110" s="206"/>
      <c r="L110" s="207"/>
      <c r="M110" s="208"/>
      <c r="N110" s="209"/>
      <c r="O110" s="210"/>
      <c r="P110" s="211"/>
      <c r="Q110" s="238"/>
      <c r="R110" s="213"/>
      <c r="S110" s="214"/>
      <c r="T110" s="215"/>
      <c r="U110" s="745"/>
      <c r="V110" s="746"/>
      <c r="W110" s="747"/>
      <c r="X110" s="209"/>
      <c r="Y110" s="219"/>
      <c r="Z110" s="220">
        <f>SUM(H110+I110+J110+K110+L110+M110+N110+O110+P110+Q110+R110+S110+T110+U110+X110)</f>
        <v>0</v>
      </c>
      <c r="AA110" s="220">
        <f>Z110*F110</f>
        <v>0</v>
      </c>
      <c r="AB110" s="231">
        <f>G110*Z110</f>
        <v>0</v>
      </c>
      <c r="AC110" s="275"/>
      <c r="AD110" s="222">
        <f>SUM(AD108:AD109)</f>
        <v>12.6</v>
      </c>
      <c r="AE110" s="223">
        <f>AD110*Z110</f>
        <v>0</v>
      </c>
      <c r="AF110" s="224">
        <f>AH110*0.26+AI110*0.32+AJ110*0.36+AK110*0.42+AL110*0.5+AM110*0.52+AN110*0.62+AO110*0.68+AP110*0.85+AQ110*0.85+AS110*0.13+AU110*0.154+AW110*0.208+BA110*0.04+BB110*0.04+BC110*0.06+BD110*0.09+BE110*0.07+BF110*0.11+BG110*0.08+BH110*0.19+BI110*0.09+BJ110*0.22+BK110*0.1+BL110*0.18</f>
        <v>0</v>
      </c>
      <c r="AG110" s="225"/>
      <c r="AH110" s="226"/>
      <c r="AI110" s="226"/>
      <c r="AJ110" s="226"/>
      <c r="AK110" s="226"/>
      <c r="AL110" s="226">
        <f>8*Z110</f>
        <v>0</v>
      </c>
      <c r="AM110" s="226">
        <f>3*Z110</f>
        <v>0</v>
      </c>
      <c r="AN110" s="226">
        <f>7*Z110</f>
        <v>0</v>
      </c>
      <c r="AO110" s="226">
        <f>2*Z110</f>
        <v>0</v>
      </c>
      <c r="AP110" s="226"/>
      <c r="AQ110" s="226"/>
      <c r="AR110" s="226"/>
      <c r="AS110" s="226"/>
      <c r="AT110" s="226"/>
      <c r="AU110" s="226"/>
      <c r="AV110" s="226"/>
      <c r="AW110" s="226"/>
      <c r="AX110" s="228"/>
      <c r="AY110" s="226"/>
      <c r="AZ110" s="226"/>
      <c r="BA110" s="226"/>
      <c r="BB110" s="226"/>
      <c r="BC110" s="226"/>
      <c r="BD110" s="226">
        <f>8*Z110</f>
        <v>0</v>
      </c>
      <c r="BE110" s="226"/>
      <c r="BF110" s="226">
        <f>11*Z110</f>
        <v>0</v>
      </c>
      <c r="BG110" s="226"/>
      <c r="BH110" s="226">
        <f>1*Z110</f>
        <v>0</v>
      </c>
      <c r="BI110" s="226"/>
      <c r="BJ110" s="226"/>
      <c r="BK110" s="226"/>
      <c r="BL110" s="226"/>
      <c r="BM110" s="228"/>
      <c r="BN110" s="226"/>
      <c r="BO110" s="233"/>
      <c r="BP110" s="233"/>
      <c r="BQ110" s="226">
        <f>20*Z110</f>
        <v>0</v>
      </c>
      <c r="BR110" s="233"/>
      <c r="BS110" s="233"/>
      <c r="BT110" s="233"/>
      <c r="BU110" s="80"/>
    </row>
    <row r="111" spans="1:73" ht="13.5" customHeight="1">
      <c r="A111" s="81"/>
      <c r="B111" s="140"/>
      <c r="C111" s="240"/>
      <c r="D111" s="335"/>
      <c r="E111" s="240"/>
      <c r="F111" s="276"/>
      <c r="G111" s="336"/>
      <c r="H111" s="245"/>
      <c r="I111" s="245"/>
      <c r="J111" s="245"/>
      <c r="K111" s="245"/>
      <c r="L111" s="245"/>
      <c r="M111" s="245"/>
      <c r="N111" s="245"/>
      <c r="O111" s="245"/>
      <c r="P111" s="245"/>
      <c r="Q111" s="246"/>
      <c r="R111" s="245"/>
      <c r="S111" s="245"/>
      <c r="T111" s="245"/>
      <c r="U111" s="278"/>
      <c r="V111" s="243"/>
      <c r="W111" s="244"/>
      <c r="X111" s="279"/>
      <c r="Y111" s="219"/>
      <c r="Z111" s="280">
        <f>SUM(H111+I111+J111+K111+L111+M111+N111+O111+P111+Q111+R111+S111+T111+U111+X111)</f>
        <v>0</v>
      </c>
      <c r="AA111" s="280"/>
      <c r="AB111" s="280"/>
      <c r="AC111" s="281"/>
      <c r="AD111" s="280"/>
      <c r="AE111" s="282"/>
      <c r="AF111" s="282"/>
      <c r="AG111" s="225"/>
      <c r="AH111" s="280"/>
      <c r="AI111" s="280"/>
      <c r="AJ111" s="280"/>
      <c r="AK111" s="280"/>
      <c r="AL111" s="280"/>
      <c r="AM111" s="280"/>
      <c r="AN111" s="280"/>
      <c r="AO111" s="280"/>
      <c r="AP111" s="280"/>
      <c r="AQ111" s="280"/>
      <c r="AR111" s="280"/>
      <c r="AS111" s="280"/>
      <c r="AT111" s="280"/>
      <c r="AU111" s="280"/>
      <c r="AV111" s="280"/>
      <c r="AW111" s="280"/>
      <c r="AX111" s="280"/>
      <c r="AY111" s="280"/>
      <c r="AZ111" s="280"/>
      <c r="BA111" s="280"/>
      <c r="BB111" s="280"/>
      <c r="BC111" s="280"/>
      <c r="BD111" s="280"/>
      <c r="BE111" s="280"/>
      <c r="BF111" s="280"/>
      <c r="BG111" s="280"/>
      <c r="BH111" s="280"/>
      <c r="BI111" s="280"/>
      <c r="BJ111" s="280"/>
      <c r="BK111" s="280"/>
      <c r="BL111" s="280"/>
      <c r="BM111" s="228"/>
      <c r="BN111" s="280"/>
      <c r="BO111" s="283"/>
      <c r="BP111" s="283"/>
      <c r="BQ111" s="283"/>
      <c r="BR111" s="283"/>
      <c r="BS111" s="283"/>
      <c r="BT111" s="283"/>
      <c r="BU111" s="80"/>
    </row>
    <row r="112" spans="1:73" ht="55.5" customHeight="1">
      <c r="A112" s="81"/>
      <c r="B112" s="284" t="s">
        <v>310</v>
      </c>
      <c r="C112" s="285"/>
      <c r="D112" s="337" t="s">
        <v>311</v>
      </c>
      <c r="E112" s="287"/>
      <c r="F112" s="288"/>
      <c r="G112" s="288"/>
      <c r="H112" s="288"/>
      <c r="I112" s="288"/>
      <c r="J112" s="288"/>
      <c r="K112" s="288"/>
      <c r="L112" s="288"/>
      <c r="M112" s="288"/>
      <c r="N112" s="288"/>
      <c r="O112" s="288"/>
      <c r="P112" s="288"/>
      <c r="Q112" s="288"/>
      <c r="R112" s="288"/>
      <c r="S112" s="288"/>
      <c r="T112" s="288"/>
      <c r="U112" s="288"/>
      <c r="V112" s="288"/>
      <c r="W112" s="288"/>
      <c r="X112" s="289"/>
      <c r="Y112" s="219"/>
      <c r="Z112" s="742" t="s">
        <v>64</v>
      </c>
      <c r="AA112" s="742" t="s">
        <v>65</v>
      </c>
      <c r="AB112" s="742" t="s">
        <v>66</v>
      </c>
      <c r="AC112" s="152"/>
      <c r="AD112" s="742" t="s">
        <v>67</v>
      </c>
      <c r="AE112" s="742" t="s">
        <v>68</v>
      </c>
      <c r="AF112" s="742" t="s">
        <v>69</v>
      </c>
      <c r="AG112" s="153"/>
      <c r="AH112" s="729" t="s">
        <v>70</v>
      </c>
      <c r="AI112" s="730"/>
      <c r="AJ112" s="730"/>
      <c r="AK112" s="730"/>
      <c r="AL112" s="730"/>
      <c r="AM112" s="730"/>
      <c r="AN112" s="730"/>
      <c r="AO112" s="730"/>
      <c r="AP112" s="730"/>
      <c r="AQ112" s="730"/>
      <c r="AR112" s="730"/>
      <c r="AS112" s="730"/>
      <c r="AT112" s="730"/>
      <c r="AU112" s="730"/>
      <c r="AV112" s="730"/>
      <c r="AW112" s="731"/>
      <c r="AX112" s="101"/>
      <c r="AY112" s="290"/>
      <c r="AZ112" s="291"/>
      <c r="BA112" s="292" t="s">
        <v>71</v>
      </c>
      <c r="BB112" s="293"/>
      <c r="BC112" s="293"/>
      <c r="BD112" s="293"/>
      <c r="BE112" s="293"/>
      <c r="BF112" s="293"/>
      <c r="BG112" s="293"/>
      <c r="BH112" s="293"/>
      <c r="BI112" s="293"/>
      <c r="BJ112" s="293"/>
      <c r="BK112" s="293"/>
      <c r="BL112" s="294"/>
      <c r="BM112" s="101"/>
      <c r="BN112" s="729" t="s">
        <v>72</v>
      </c>
      <c r="BO112" s="730"/>
      <c r="BP112" s="730"/>
      <c r="BQ112" s="730"/>
      <c r="BR112" s="730"/>
      <c r="BS112" s="730"/>
      <c r="BT112" s="731"/>
      <c r="BU112" s="80"/>
    </row>
    <row r="113" spans="1:73" ht="13.5" customHeight="1">
      <c r="A113" s="81"/>
      <c r="B113" s="295"/>
      <c r="C113" s="63"/>
      <c r="D113" s="63"/>
      <c r="E113" s="63"/>
      <c r="F113" s="248"/>
      <c r="G113" s="248"/>
      <c r="H113" s="248"/>
      <c r="I113" s="248"/>
      <c r="J113" s="248"/>
      <c r="K113" s="248"/>
      <c r="L113" s="248"/>
      <c r="M113" s="248"/>
      <c r="N113" s="248"/>
      <c r="O113" s="248"/>
      <c r="P113" s="248"/>
      <c r="Q113" s="248"/>
      <c r="R113" s="248"/>
      <c r="S113" s="248"/>
      <c r="T113" s="248"/>
      <c r="U113" s="248"/>
      <c r="V113" s="248"/>
      <c r="W113" s="248"/>
      <c r="X113" s="249"/>
      <c r="Y113" s="68"/>
      <c r="Z113" s="742"/>
      <c r="AA113" s="742"/>
      <c r="AB113" s="742"/>
      <c r="AC113" s="152"/>
      <c r="AD113" s="743"/>
      <c r="AE113" s="743"/>
      <c r="AF113" s="743"/>
      <c r="AG113" s="153"/>
      <c r="AH113" s="732" t="s">
        <v>75</v>
      </c>
      <c r="AI113" s="732" t="s">
        <v>76</v>
      </c>
      <c r="AJ113" s="732" t="s">
        <v>77</v>
      </c>
      <c r="AK113" s="732" t="s">
        <v>78</v>
      </c>
      <c r="AL113" s="732" t="s">
        <v>79</v>
      </c>
      <c r="AM113" s="732" t="s">
        <v>80</v>
      </c>
      <c r="AN113" s="732" t="s">
        <v>81</v>
      </c>
      <c r="AO113" s="732" t="s">
        <v>82</v>
      </c>
      <c r="AP113" s="732" t="s">
        <v>83</v>
      </c>
      <c r="AQ113" s="732" t="s">
        <v>84</v>
      </c>
      <c r="AR113" s="732" t="s">
        <v>35</v>
      </c>
      <c r="AS113" s="732" t="s">
        <v>85</v>
      </c>
      <c r="AT113" s="732" t="s">
        <v>86</v>
      </c>
      <c r="AU113" s="732" t="s">
        <v>39</v>
      </c>
      <c r="AV113" s="732" t="s">
        <v>41</v>
      </c>
      <c r="AW113" s="732" t="s">
        <v>42</v>
      </c>
      <c r="AX113" s="101"/>
      <c r="AY113" s="735" t="s">
        <v>87</v>
      </c>
      <c r="AZ113" s="735" t="s">
        <v>88</v>
      </c>
      <c r="BA113" s="735" t="s">
        <v>87</v>
      </c>
      <c r="BB113" s="735" t="s">
        <v>88</v>
      </c>
      <c r="BC113" s="735" t="s">
        <v>87</v>
      </c>
      <c r="BD113" s="735" t="s">
        <v>88</v>
      </c>
      <c r="BE113" s="735" t="s">
        <v>87</v>
      </c>
      <c r="BF113" s="735" t="s">
        <v>88</v>
      </c>
      <c r="BG113" s="735" t="s">
        <v>87</v>
      </c>
      <c r="BH113" s="735" t="s">
        <v>88</v>
      </c>
      <c r="BI113" s="735" t="s">
        <v>87</v>
      </c>
      <c r="BJ113" s="735" t="s">
        <v>88</v>
      </c>
      <c r="BK113" s="735" t="s">
        <v>87</v>
      </c>
      <c r="BL113" s="735" t="s">
        <v>88</v>
      </c>
      <c r="BM113" s="101"/>
      <c r="BN113" s="739" t="s">
        <v>89</v>
      </c>
      <c r="BO113" s="739" t="s">
        <v>90</v>
      </c>
      <c r="BP113" s="739" t="s">
        <v>91</v>
      </c>
      <c r="BQ113" s="739" t="s">
        <v>92</v>
      </c>
      <c r="BR113" s="739" t="s">
        <v>93</v>
      </c>
      <c r="BS113" s="739" t="s">
        <v>94</v>
      </c>
      <c r="BT113" s="739" t="s">
        <v>95</v>
      </c>
      <c r="BU113" s="80"/>
    </row>
    <row r="114" spans="1:73" ht="209" customHeight="1">
      <c r="A114" s="81"/>
      <c r="B114" s="297"/>
      <c r="C114" s="338"/>
      <c r="D114" s="338"/>
      <c r="E114" s="338"/>
      <c r="F114" s="339"/>
      <c r="G114" s="339"/>
      <c r="H114" s="339"/>
      <c r="I114" s="339"/>
      <c r="J114" s="339"/>
      <c r="K114" s="339"/>
      <c r="L114" s="339"/>
      <c r="M114" s="339"/>
      <c r="N114" s="339"/>
      <c r="O114" s="339"/>
      <c r="P114" s="339"/>
      <c r="Q114" s="339"/>
      <c r="R114" s="339"/>
      <c r="S114" s="339"/>
      <c r="T114" s="339"/>
      <c r="U114" s="339"/>
      <c r="V114" s="339"/>
      <c r="W114" s="339"/>
      <c r="X114" s="340"/>
      <c r="Y114" s="219"/>
      <c r="Z114" s="742"/>
      <c r="AA114" s="742"/>
      <c r="AB114" s="742"/>
      <c r="AC114" s="152"/>
      <c r="AD114" s="743"/>
      <c r="AE114" s="743"/>
      <c r="AF114" s="743"/>
      <c r="AG114" s="153"/>
      <c r="AH114" s="733"/>
      <c r="AI114" s="733"/>
      <c r="AJ114" s="733"/>
      <c r="AK114" s="733"/>
      <c r="AL114" s="733"/>
      <c r="AM114" s="733"/>
      <c r="AN114" s="733"/>
      <c r="AO114" s="733"/>
      <c r="AP114" s="733"/>
      <c r="AQ114" s="733"/>
      <c r="AR114" s="733"/>
      <c r="AS114" s="733"/>
      <c r="AT114" s="733"/>
      <c r="AU114" s="733"/>
      <c r="AV114" s="733"/>
      <c r="AW114" s="733"/>
      <c r="AX114" s="101"/>
      <c r="AY114" s="736"/>
      <c r="AZ114" s="736"/>
      <c r="BA114" s="736"/>
      <c r="BB114" s="736"/>
      <c r="BC114" s="736"/>
      <c r="BD114" s="736"/>
      <c r="BE114" s="736"/>
      <c r="BF114" s="736"/>
      <c r="BG114" s="736"/>
      <c r="BH114" s="736"/>
      <c r="BI114" s="736"/>
      <c r="BJ114" s="736"/>
      <c r="BK114" s="736"/>
      <c r="BL114" s="736"/>
      <c r="BM114" s="101"/>
      <c r="BN114" s="740"/>
      <c r="BO114" s="740"/>
      <c r="BP114" s="740"/>
      <c r="BQ114" s="740"/>
      <c r="BR114" s="740"/>
      <c r="BS114" s="740"/>
      <c r="BT114" s="740"/>
      <c r="BU114" s="80"/>
    </row>
    <row r="115" spans="1:73" ht="73.5" customHeight="1">
      <c r="A115" s="81"/>
      <c r="B115" s="271"/>
      <c r="C115" s="272" t="s">
        <v>97</v>
      </c>
      <c r="D115" s="132"/>
      <c r="E115" s="273" t="s">
        <v>98</v>
      </c>
      <c r="F115" s="273" t="s">
        <v>99</v>
      </c>
      <c r="G115" s="273" t="s">
        <v>100</v>
      </c>
      <c r="H115" s="184" t="s">
        <v>101</v>
      </c>
      <c r="I115" s="185" t="s">
        <v>102</v>
      </c>
      <c r="J115" s="186" t="s">
        <v>103</v>
      </c>
      <c r="K115" s="187" t="s">
        <v>104</v>
      </c>
      <c r="L115" s="188" t="s">
        <v>105</v>
      </c>
      <c r="M115" s="189" t="s">
        <v>106</v>
      </c>
      <c r="N115" s="190" t="s">
        <v>107</v>
      </c>
      <c r="O115" s="191" t="s">
        <v>108</v>
      </c>
      <c r="P115" s="192" t="s">
        <v>109</v>
      </c>
      <c r="Q115" s="193" t="s">
        <v>110</v>
      </c>
      <c r="R115" s="194" t="s">
        <v>111</v>
      </c>
      <c r="S115" s="195" t="s">
        <v>112</v>
      </c>
      <c r="T115" s="196" t="s">
        <v>113</v>
      </c>
      <c r="U115" s="748" t="s">
        <v>114</v>
      </c>
      <c r="V115" s="749"/>
      <c r="W115" s="750"/>
      <c r="X115" s="190" t="s">
        <v>115</v>
      </c>
      <c r="Y115" s="219"/>
      <c r="Z115" s="742"/>
      <c r="AA115" s="742"/>
      <c r="AB115" s="742"/>
      <c r="AC115" s="152"/>
      <c r="AD115" s="743"/>
      <c r="AE115" s="743"/>
      <c r="AF115" s="743"/>
      <c r="AG115" s="153"/>
      <c r="AH115" s="734"/>
      <c r="AI115" s="734"/>
      <c r="AJ115" s="734"/>
      <c r="AK115" s="734"/>
      <c r="AL115" s="734"/>
      <c r="AM115" s="734"/>
      <c r="AN115" s="734"/>
      <c r="AO115" s="734"/>
      <c r="AP115" s="734"/>
      <c r="AQ115" s="734"/>
      <c r="AR115" s="734"/>
      <c r="AS115" s="734"/>
      <c r="AT115" s="734"/>
      <c r="AU115" s="734"/>
      <c r="AV115" s="734"/>
      <c r="AW115" s="734"/>
      <c r="AX115" s="101"/>
      <c r="AY115" s="737" t="s">
        <v>116</v>
      </c>
      <c r="AZ115" s="738"/>
      <c r="BA115" s="737" t="s">
        <v>75</v>
      </c>
      <c r="BB115" s="738"/>
      <c r="BC115" s="737" t="s">
        <v>76</v>
      </c>
      <c r="BD115" s="738"/>
      <c r="BE115" s="737" t="s">
        <v>77</v>
      </c>
      <c r="BF115" s="738"/>
      <c r="BG115" s="737" t="s">
        <v>78</v>
      </c>
      <c r="BH115" s="738"/>
      <c r="BI115" s="737" t="s">
        <v>79</v>
      </c>
      <c r="BJ115" s="738"/>
      <c r="BK115" s="737" t="s">
        <v>80</v>
      </c>
      <c r="BL115" s="738"/>
      <c r="BM115" s="101"/>
      <c r="BN115" s="741"/>
      <c r="BO115" s="741"/>
      <c r="BP115" s="741"/>
      <c r="BQ115" s="741"/>
      <c r="BR115" s="741"/>
      <c r="BS115" s="741"/>
      <c r="BT115" s="741"/>
      <c r="BU115" s="80"/>
    </row>
    <row r="116" spans="1:73" ht="27.75" customHeight="1">
      <c r="A116" s="81"/>
      <c r="B116" s="198" t="s">
        <v>312</v>
      </c>
      <c r="C116" s="198" t="s">
        <v>313</v>
      </c>
      <c r="D116" s="229" t="s">
        <v>314</v>
      </c>
      <c r="E116" s="341"/>
      <c r="F116" s="201">
        <v>3</v>
      </c>
      <c r="G116" s="202">
        <v>17</v>
      </c>
      <c r="H116" s="203"/>
      <c r="I116" s="204"/>
      <c r="J116" s="205"/>
      <c r="K116" s="206"/>
      <c r="L116" s="207"/>
      <c r="M116" s="208"/>
      <c r="N116" s="209"/>
      <c r="O116" s="210"/>
      <c r="P116" s="211"/>
      <c r="Q116" s="212"/>
      <c r="R116" s="213"/>
      <c r="S116" s="214"/>
      <c r="T116" s="215"/>
      <c r="U116" s="745"/>
      <c r="V116" s="746"/>
      <c r="W116" s="747"/>
      <c r="X116" s="209"/>
      <c r="Y116" s="219"/>
      <c r="Z116" s="220">
        <f t="shared" ref="Z116:Z122" si="17">SUM(H116+I116+J116+K116+L116+M116+N116+O116+P116+Q116+R116+S116+T116+U116+X116)</f>
        <v>0</v>
      </c>
      <c r="AA116" s="220">
        <f t="shared" ref="AA116:AA122" si="18">Z116*F116</f>
        <v>0</v>
      </c>
      <c r="AB116" s="231">
        <f t="shared" ref="AB116:AB122" si="19">G116*Z116</f>
        <v>0</v>
      </c>
      <c r="AC116" s="232"/>
      <c r="AD116" s="222">
        <v>0.9</v>
      </c>
      <c r="AE116" s="223">
        <f t="shared" ref="AE116:AE122" si="20">AD116*Z116</f>
        <v>0</v>
      </c>
      <c r="AF116" s="224">
        <f t="shared" ref="AF116:AF122" si="21">AH116*0.26+AI116*0.32+AJ116*0.36+AK116*0.42+AL116*0.5+AM116*0.52+AN116*0.62+AO116*0.68+AP116*0.85+AQ116*0.85+AS116*0.13+AU116*0.154+AW116*0.208+BA116*0.04+BB116*0.04+BC116*0.06+BD116*0.09+BE116*0.07+BF116*0.11+BG116*0.08+BH116*0.19+BI116*0.09+BJ116*0.22+BK116*0.1+BL116*0.18</f>
        <v>0</v>
      </c>
      <c r="AG116" s="225"/>
      <c r="AH116" s="226"/>
      <c r="AI116" s="226"/>
      <c r="AJ116" s="226">
        <f>4*Z116</f>
        <v>0</v>
      </c>
      <c r="AK116" s="226">
        <f>2*Z116</f>
        <v>0</v>
      </c>
      <c r="AL116" s="226"/>
      <c r="AM116" s="226"/>
      <c r="AN116" s="226"/>
      <c r="AO116" s="226"/>
      <c r="AP116" s="226"/>
      <c r="AQ116" s="226"/>
      <c r="AR116" s="226"/>
      <c r="AS116" s="226"/>
      <c r="AT116" s="226"/>
      <c r="AU116" s="226"/>
      <c r="AV116" s="226"/>
      <c r="AW116" s="226"/>
      <c r="AX116" s="228"/>
      <c r="AY116" s="226"/>
      <c r="AZ116" s="226"/>
      <c r="BA116" s="226"/>
      <c r="BB116" s="226"/>
      <c r="BC116" s="226"/>
      <c r="BD116" s="226">
        <f>8*Z116</f>
        <v>0</v>
      </c>
      <c r="BE116" s="226"/>
      <c r="BF116" s="226">
        <f>4*Z116</f>
        <v>0</v>
      </c>
      <c r="BG116" s="226"/>
      <c r="BH116" s="226"/>
      <c r="BI116" s="226"/>
      <c r="BJ116" s="226"/>
      <c r="BK116" s="226"/>
      <c r="BL116" s="226"/>
      <c r="BM116" s="228"/>
      <c r="BN116" s="226"/>
      <c r="BO116" s="226">
        <f>6*Z116</f>
        <v>0</v>
      </c>
      <c r="BP116" s="233"/>
      <c r="BQ116" s="233"/>
      <c r="BR116" s="233"/>
      <c r="BS116" s="233"/>
      <c r="BT116" s="233"/>
      <c r="BU116" s="80"/>
    </row>
    <row r="117" spans="1:73" ht="30" customHeight="1">
      <c r="A117" s="81"/>
      <c r="B117" s="197" t="s">
        <v>315</v>
      </c>
      <c r="C117" s="198" t="s">
        <v>313</v>
      </c>
      <c r="D117" s="229" t="s">
        <v>316</v>
      </c>
      <c r="E117" s="190" t="s">
        <v>317</v>
      </c>
      <c r="F117" s="201">
        <v>1</v>
      </c>
      <c r="G117" s="202">
        <v>13</v>
      </c>
      <c r="H117" s="203"/>
      <c r="I117" s="204"/>
      <c r="J117" s="205"/>
      <c r="K117" s="206"/>
      <c r="L117" s="207"/>
      <c r="M117" s="208"/>
      <c r="N117" s="209"/>
      <c r="O117" s="210"/>
      <c r="P117" s="211"/>
      <c r="Q117" s="212"/>
      <c r="R117" s="213"/>
      <c r="S117" s="214"/>
      <c r="T117" s="215"/>
      <c r="U117" s="745"/>
      <c r="V117" s="746"/>
      <c r="W117" s="747"/>
      <c r="X117" s="209"/>
      <c r="Y117" s="219"/>
      <c r="Z117" s="220">
        <f t="shared" si="17"/>
        <v>0</v>
      </c>
      <c r="AA117" s="220">
        <f t="shared" si="18"/>
        <v>0</v>
      </c>
      <c r="AB117" s="231">
        <f t="shared" si="19"/>
        <v>0</v>
      </c>
      <c r="AC117" s="232"/>
      <c r="AD117" s="222">
        <v>0.9</v>
      </c>
      <c r="AE117" s="223">
        <f t="shared" si="20"/>
        <v>0</v>
      </c>
      <c r="AF117" s="224">
        <f t="shared" si="21"/>
        <v>0</v>
      </c>
      <c r="AG117" s="225"/>
      <c r="AH117" s="226"/>
      <c r="AI117" s="226"/>
      <c r="AJ117" s="226"/>
      <c r="AK117" s="226"/>
      <c r="AL117" s="226"/>
      <c r="AM117" s="226">
        <f>2*Z117</f>
        <v>0</v>
      </c>
      <c r="AN117" s="226"/>
      <c r="AO117" s="226"/>
      <c r="AP117" s="226"/>
      <c r="AQ117" s="226"/>
      <c r="AR117" s="226"/>
      <c r="AS117" s="226"/>
      <c r="AT117" s="226"/>
      <c r="AU117" s="226"/>
      <c r="AV117" s="226"/>
      <c r="AW117" s="226"/>
      <c r="AX117" s="228"/>
      <c r="AY117" s="226"/>
      <c r="AZ117" s="226"/>
      <c r="BA117" s="226"/>
      <c r="BB117" s="226"/>
      <c r="BC117" s="226"/>
      <c r="BD117" s="226"/>
      <c r="BE117" s="226"/>
      <c r="BF117" s="226"/>
      <c r="BG117" s="226"/>
      <c r="BH117" s="226"/>
      <c r="BI117" s="226"/>
      <c r="BJ117" s="226"/>
      <c r="BK117" s="226"/>
      <c r="BL117" s="226"/>
      <c r="BM117" s="228"/>
      <c r="BN117" s="226"/>
      <c r="BO117" s="233"/>
      <c r="BP117" s="226">
        <f>2*Z117</f>
        <v>0</v>
      </c>
      <c r="BQ117" s="233"/>
      <c r="BR117" s="233"/>
      <c r="BS117" s="233"/>
      <c r="BT117" s="233"/>
      <c r="BU117" s="80"/>
    </row>
    <row r="118" spans="1:73" ht="30" customHeight="1">
      <c r="A118" s="81"/>
      <c r="B118" s="197" t="s">
        <v>318</v>
      </c>
      <c r="C118" s="198" t="s">
        <v>313</v>
      </c>
      <c r="D118" s="229" t="s">
        <v>319</v>
      </c>
      <c r="E118" s="190" t="s">
        <v>320</v>
      </c>
      <c r="F118" s="201">
        <v>1</v>
      </c>
      <c r="G118" s="202">
        <v>35</v>
      </c>
      <c r="H118" s="203"/>
      <c r="I118" s="204"/>
      <c r="J118" s="205"/>
      <c r="K118" s="206"/>
      <c r="L118" s="207"/>
      <c r="M118" s="208"/>
      <c r="N118" s="209"/>
      <c r="O118" s="210"/>
      <c r="P118" s="211"/>
      <c r="Q118" s="212"/>
      <c r="R118" s="213"/>
      <c r="S118" s="214"/>
      <c r="T118" s="215"/>
      <c r="U118" s="745"/>
      <c r="V118" s="746"/>
      <c r="W118" s="747"/>
      <c r="X118" s="209"/>
      <c r="Y118" s="219"/>
      <c r="Z118" s="220">
        <f t="shared" si="17"/>
        <v>0</v>
      </c>
      <c r="AA118" s="220">
        <f t="shared" si="18"/>
        <v>0</v>
      </c>
      <c r="AB118" s="231">
        <f t="shared" si="19"/>
        <v>0</v>
      </c>
      <c r="AC118" s="232"/>
      <c r="AD118" s="222">
        <v>2.5</v>
      </c>
      <c r="AE118" s="223">
        <f t="shared" si="20"/>
        <v>0</v>
      </c>
      <c r="AF118" s="224">
        <f t="shared" si="21"/>
        <v>0</v>
      </c>
      <c r="AG118" s="225"/>
      <c r="AH118" s="226"/>
      <c r="AI118" s="226"/>
      <c r="AJ118" s="226"/>
      <c r="AK118" s="226"/>
      <c r="AL118" s="226"/>
      <c r="AM118" s="226"/>
      <c r="AN118" s="226"/>
      <c r="AO118" s="226"/>
      <c r="AP118" s="226"/>
      <c r="AQ118" s="226">
        <f>2*Z118</f>
        <v>0</v>
      </c>
      <c r="AR118" s="226"/>
      <c r="AS118" s="226"/>
      <c r="AT118" s="226"/>
      <c r="AU118" s="226"/>
      <c r="AV118" s="226"/>
      <c r="AW118" s="226"/>
      <c r="AX118" s="228"/>
      <c r="AY118" s="226"/>
      <c r="AZ118" s="226"/>
      <c r="BA118" s="226"/>
      <c r="BB118" s="226"/>
      <c r="BC118" s="226"/>
      <c r="BD118" s="226"/>
      <c r="BE118" s="226"/>
      <c r="BF118" s="226"/>
      <c r="BG118" s="226"/>
      <c r="BH118" s="226"/>
      <c r="BI118" s="226"/>
      <c r="BJ118" s="226"/>
      <c r="BK118" s="226"/>
      <c r="BL118" s="226"/>
      <c r="BM118" s="228"/>
      <c r="BN118" s="226"/>
      <c r="BO118" s="233"/>
      <c r="BP118" s="233"/>
      <c r="BQ118" s="226">
        <f>2*Z118</f>
        <v>0</v>
      </c>
      <c r="BR118" s="233"/>
      <c r="BS118" s="233"/>
      <c r="BT118" s="233"/>
      <c r="BU118" s="80"/>
    </row>
    <row r="119" spans="1:73" ht="30" customHeight="1">
      <c r="A119" s="81"/>
      <c r="B119" s="197" t="s">
        <v>321</v>
      </c>
      <c r="C119" s="198" t="s">
        <v>313</v>
      </c>
      <c r="D119" s="234" t="s">
        <v>322</v>
      </c>
      <c r="E119" s="198"/>
      <c r="F119" s="201">
        <v>1</v>
      </c>
      <c r="G119" s="202">
        <v>90</v>
      </c>
      <c r="H119" s="203"/>
      <c r="I119" s="204"/>
      <c r="J119" s="205"/>
      <c r="K119" s="206"/>
      <c r="L119" s="207"/>
      <c r="M119" s="208"/>
      <c r="N119" s="209"/>
      <c r="O119" s="210"/>
      <c r="P119" s="211"/>
      <c r="Q119" s="212"/>
      <c r="R119" s="213"/>
      <c r="S119" s="214"/>
      <c r="T119" s="215"/>
      <c r="U119" s="745"/>
      <c r="V119" s="746"/>
      <c r="W119" s="747"/>
      <c r="X119" s="209"/>
      <c r="Y119" s="219"/>
      <c r="Z119" s="220">
        <f t="shared" si="17"/>
        <v>0</v>
      </c>
      <c r="AA119" s="220">
        <f t="shared" si="18"/>
        <v>0</v>
      </c>
      <c r="AB119" s="231">
        <f t="shared" si="19"/>
        <v>0</v>
      </c>
      <c r="AC119" s="232"/>
      <c r="AD119" s="222">
        <v>3.3</v>
      </c>
      <c r="AE119" s="223">
        <f t="shared" si="20"/>
        <v>0</v>
      </c>
      <c r="AF119" s="224">
        <f t="shared" si="21"/>
        <v>0</v>
      </c>
      <c r="AG119" s="225"/>
      <c r="AH119" s="226"/>
      <c r="AI119" s="226"/>
      <c r="AJ119" s="226"/>
      <c r="AK119" s="226"/>
      <c r="AL119" s="226"/>
      <c r="AM119" s="226"/>
      <c r="AN119" s="226"/>
      <c r="AO119" s="226"/>
      <c r="AP119" s="226"/>
      <c r="AQ119" s="226">
        <f>1*Z119</f>
        <v>0</v>
      </c>
      <c r="AR119" s="226"/>
      <c r="AS119" s="226"/>
      <c r="AT119" s="226"/>
      <c r="AU119" s="226"/>
      <c r="AV119" s="226"/>
      <c r="AW119" s="226">
        <f>1*Z119</f>
        <v>0</v>
      </c>
      <c r="AX119" s="228"/>
      <c r="AY119" s="226"/>
      <c r="AZ119" s="226"/>
      <c r="BA119" s="226"/>
      <c r="BB119" s="226"/>
      <c r="BC119" s="226"/>
      <c r="BD119" s="226"/>
      <c r="BE119" s="226">
        <f>1*Z119</f>
        <v>0</v>
      </c>
      <c r="BF119" s="226"/>
      <c r="BG119" s="226"/>
      <c r="BH119" s="226"/>
      <c r="BI119" s="226"/>
      <c r="BJ119" s="226"/>
      <c r="BK119" s="226"/>
      <c r="BL119" s="226"/>
      <c r="BM119" s="228"/>
      <c r="BN119" s="226"/>
      <c r="BO119" s="233"/>
      <c r="BP119" s="233"/>
      <c r="BQ119" s="233"/>
      <c r="BR119" s="233"/>
      <c r="BS119" s="233"/>
      <c r="BT119" s="226">
        <f>1*Z119</f>
        <v>0</v>
      </c>
      <c r="BU119" s="80"/>
    </row>
    <row r="120" spans="1:73" ht="30" customHeight="1">
      <c r="A120" s="81"/>
      <c r="B120" s="197" t="s">
        <v>323</v>
      </c>
      <c r="C120" s="198" t="s">
        <v>313</v>
      </c>
      <c r="D120" s="229" t="s">
        <v>324</v>
      </c>
      <c r="E120" s="341"/>
      <c r="F120" s="201">
        <v>2</v>
      </c>
      <c r="G120" s="202">
        <v>73</v>
      </c>
      <c r="H120" s="203"/>
      <c r="I120" s="204"/>
      <c r="J120" s="205"/>
      <c r="K120" s="206"/>
      <c r="L120" s="207"/>
      <c r="M120" s="208"/>
      <c r="N120" s="209"/>
      <c r="O120" s="210"/>
      <c r="P120" s="211"/>
      <c r="Q120" s="212"/>
      <c r="R120" s="213"/>
      <c r="S120" s="214"/>
      <c r="T120" s="215"/>
      <c r="U120" s="745"/>
      <c r="V120" s="746"/>
      <c r="W120" s="747"/>
      <c r="X120" s="209"/>
      <c r="Y120" s="219"/>
      <c r="Z120" s="220">
        <f t="shared" si="17"/>
        <v>0</v>
      </c>
      <c r="AA120" s="220">
        <f t="shared" si="18"/>
        <v>0</v>
      </c>
      <c r="AB120" s="231">
        <f t="shared" si="19"/>
        <v>0</v>
      </c>
      <c r="AC120" s="232"/>
      <c r="AD120" s="222">
        <v>2.2000000000000002</v>
      </c>
      <c r="AE120" s="223">
        <f t="shared" si="20"/>
        <v>0</v>
      </c>
      <c r="AF120" s="224">
        <f t="shared" si="21"/>
        <v>0</v>
      </c>
      <c r="AG120" s="225"/>
      <c r="AH120" s="226"/>
      <c r="AI120" s="226"/>
      <c r="AJ120" s="226"/>
      <c r="AK120" s="226"/>
      <c r="AL120" s="226"/>
      <c r="AM120" s="226"/>
      <c r="AN120" s="226"/>
      <c r="AO120" s="226"/>
      <c r="AP120" s="226"/>
      <c r="AQ120" s="226"/>
      <c r="AR120" s="226"/>
      <c r="AS120" s="226"/>
      <c r="AT120" s="226"/>
      <c r="AU120" s="226"/>
      <c r="AV120" s="226"/>
      <c r="AW120" s="226"/>
      <c r="AX120" s="228"/>
      <c r="AY120" s="226"/>
      <c r="AZ120" s="226"/>
      <c r="BA120" s="226"/>
      <c r="BB120" s="226"/>
      <c r="BC120" s="226"/>
      <c r="BD120" s="226"/>
      <c r="BE120" s="226"/>
      <c r="BF120" s="226"/>
      <c r="BG120" s="226"/>
      <c r="BH120" s="226"/>
      <c r="BI120" s="226"/>
      <c r="BJ120" s="226"/>
      <c r="BK120" s="226"/>
      <c r="BL120" s="226"/>
      <c r="BM120" s="228"/>
      <c r="BN120" s="226"/>
      <c r="BO120" s="233"/>
      <c r="BP120" s="226">
        <f>2*Z120</f>
        <v>0</v>
      </c>
      <c r="BQ120" s="233"/>
      <c r="BR120" s="233"/>
      <c r="BS120" s="233"/>
      <c r="BT120" s="233"/>
      <c r="BU120" s="80"/>
    </row>
    <row r="121" spans="1:73" ht="30" customHeight="1">
      <c r="A121" s="81"/>
      <c r="B121" s="197" t="s">
        <v>325</v>
      </c>
      <c r="C121" s="198" t="s">
        <v>313</v>
      </c>
      <c r="D121" s="229" t="s">
        <v>326</v>
      </c>
      <c r="E121" s="341"/>
      <c r="F121" s="201">
        <v>2</v>
      </c>
      <c r="G121" s="202">
        <v>53</v>
      </c>
      <c r="H121" s="203"/>
      <c r="I121" s="204"/>
      <c r="J121" s="205"/>
      <c r="K121" s="206"/>
      <c r="L121" s="207"/>
      <c r="M121" s="208"/>
      <c r="N121" s="209"/>
      <c r="O121" s="210"/>
      <c r="P121" s="211"/>
      <c r="Q121" s="212"/>
      <c r="R121" s="213"/>
      <c r="S121" s="214"/>
      <c r="T121" s="215"/>
      <c r="U121" s="745"/>
      <c r="V121" s="746"/>
      <c r="W121" s="747"/>
      <c r="X121" s="209"/>
      <c r="Y121" s="219"/>
      <c r="Z121" s="220">
        <f t="shared" si="17"/>
        <v>0</v>
      </c>
      <c r="AA121" s="220">
        <f t="shared" si="18"/>
        <v>0</v>
      </c>
      <c r="AB121" s="231">
        <f t="shared" si="19"/>
        <v>0</v>
      </c>
      <c r="AC121" s="232"/>
      <c r="AD121" s="222">
        <v>1.4</v>
      </c>
      <c r="AE121" s="223">
        <f t="shared" si="20"/>
        <v>0</v>
      </c>
      <c r="AF121" s="224">
        <f t="shared" si="21"/>
        <v>0</v>
      </c>
      <c r="AG121" s="225"/>
      <c r="AH121" s="226"/>
      <c r="AI121" s="226"/>
      <c r="AJ121" s="226"/>
      <c r="AK121" s="226"/>
      <c r="AL121" s="226"/>
      <c r="AM121" s="226"/>
      <c r="AN121" s="226"/>
      <c r="AO121" s="226"/>
      <c r="AP121" s="226"/>
      <c r="AQ121" s="226"/>
      <c r="AR121" s="226"/>
      <c r="AS121" s="226"/>
      <c r="AT121" s="226"/>
      <c r="AU121" s="226"/>
      <c r="AV121" s="226"/>
      <c r="AW121" s="226"/>
      <c r="AX121" s="228"/>
      <c r="AY121" s="226"/>
      <c r="AZ121" s="226"/>
      <c r="BA121" s="226"/>
      <c r="BB121" s="226"/>
      <c r="BC121" s="226"/>
      <c r="BD121" s="226"/>
      <c r="BE121" s="226"/>
      <c r="BF121" s="226"/>
      <c r="BG121" s="226"/>
      <c r="BH121" s="226"/>
      <c r="BI121" s="226"/>
      <c r="BJ121" s="226"/>
      <c r="BK121" s="226"/>
      <c r="BL121" s="226"/>
      <c r="BM121" s="228"/>
      <c r="BN121" s="226"/>
      <c r="BO121" s="233"/>
      <c r="BP121" s="226">
        <f>2*Z121</f>
        <v>0</v>
      </c>
      <c r="BQ121" s="233"/>
      <c r="BR121" s="233"/>
      <c r="BS121" s="233"/>
      <c r="BT121" s="233"/>
      <c r="BU121" s="80"/>
    </row>
    <row r="122" spans="1:73" ht="30" customHeight="1">
      <c r="A122" s="81"/>
      <c r="B122" s="197" t="s">
        <v>327</v>
      </c>
      <c r="C122" s="198" t="s">
        <v>313</v>
      </c>
      <c r="D122" s="229" t="s">
        <v>328</v>
      </c>
      <c r="E122" s="341"/>
      <c r="F122" s="201">
        <v>1</v>
      </c>
      <c r="G122" s="202">
        <v>99</v>
      </c>
      <c r="H122" s="203"/>
      <c r="I122" s="204"/>
      <c r="J122" s="205"/>
      <c r="K122" s="206"/>
      <c r="L122" s="207"/>
      <c r="M122" s="208"/>
      <c r="N122" s="209"/>
      <c r="O122" s="210"/>
      <c r="P122" s="211"/>
      <c r="Q122" s="238"/>
      <c r="R122" s="213"/>
      <c r="S122" s="214"/>
      <c r="T122" s="215"/>
      <c r="U122" s="745"/>
      <c r="V122" s="746"/>
      <c r="W122" s="747"/>
      <c r="X122" s="209"/>
      <c r="Y122" s="219"/>
      <c r="Z122" s="220">
        <f t="shared" si="17"/>
        <v>0</v>
      </c>
      <c r="AA122" s="220">
        <f t="shared" si="18"/>
        <v>0</v>
      </c>
      <c r="AB122" s="231">
        <f t="shared" si="19"/>
        <v>0</v>
      </c>
      <c r="AC122" s="275"/>
      <c r="AD122" s="222">
        <v>2.6</v>
      </c>
      <c r="AE122" s="223">
        <f t="shared" si="20"/>
        <v>0</v>
      </c>
      <c r="AF122" s="224">
        <f t="shared" si="21"/>
        <v>0</v>
      </c>
      <c r="AG122" s="225"/>
      <c r="AH122" s="226"/>
      <c r="AI122" s="226"/>
      <c r="AJ122" s="226"/>
      <c r="AK122" s="226"/>
      <c r="AL122" s="226"/>
      <c r="AM122" s="226"/>
      <c r="AN122" s="226"/>
      <c r="AO122" s="226"/>
      <c r="AP122" s="226"/>
      <c r="AQ122" s="226"/>
      <c r="AR122" s="226"/>
      <c r="AS122" s="226"/>
      <c r="AT122" s="226"/>
      <c r="AU122" s="226"/>
      <c r="AV122" s="226"/>
      <c r="AW122" s="226"/>
      <c r="AX122" s="228"/>
      <c r="AY122" s="226"/>
      <c r="AZ122" s="226"/>
      <c r="BA122" s="226"/>
      <c r="BB122" s="226"/>
      <c r="BC122" s="226"/>
      <c r="BD122" s="226"/>
      <c r="BE122" s="226"/>
      <c r="BF122" s="226"/>
      <c r="BG122" s="226"/>
      <c r="BH122" s="226"/>
      <c r="BI122" s="226"/>
      <c r="BJ122" s="226"/>
      <c r="BK122" s="226"/>
      <c r="BL122" s="226"/>
      <c r="BM122" s="228"/>
      <c r="BN122" s="226"/>
      <c r="BO122" s="233"/>
      <c r="BP122" s="233"/>
      <c r="BQ122" s="233"/>
      <c r="BR122" s="233"/>
      <c r="BS122" s="226">
        <f>1*Z122</f>
        <v>0</v>
      </c>
      <c r="BT122" s="233"/>
      <c r="BU122" s="80"/>
    </row>
    <row r="123" spans="1:73" ht="14.25" customHeight="1">
      <c r="A123" s="81"/>
      <c r="B123" s="140"/>
      <c r="C123" s="62"/>
      <c r="D123" s="342"/>
      <c r="E123" s="343"/>
      <c r="F123" s="318"/>
      <c r="G123" s="344"/>
      <c r="H123" s="243"/>
      <c r="I123" s="243"/>
      <c r="J123" s="243"/>
      <c r="K123" s="243"/>
      <c r="L123" s="243"/>
      <c r="M123" s="243"/>
      <c r="N123" s="243"/>
      <c r="O123" s="243"/>
      <c r="P123" s="243"/>
      <c r="Q123" s="320"/>
      <c r="R123" s="243"/>
      <c r="S123" s="243"/>
      <c r="T123" s="243"/>
      <c r="U123" s="243"/>
      <c r="V123" s="243"/>
      <c r="W123" s="243"/>
      <c r="X123" s="345"/>
      <c r="Y123" s="346"/>
      <c r="Z123" s="347"/>
      <c r="AA123" s="280"/>
      <c r="AB123" s="280"/>
      <c r="AC123" s="281"/>
      <c r="AD123" s="280"/>
      <c r="AE123" s="348"/>
      <c r="AF123" s="349"/>
      <c r="AG123" s="350"/>
      <c r="AH123" s="351"/>
      <c r="AI123" s="351"/>
      <c r="AJ123" s="351"/>
      <c r="AK123" s="351"/>
      <c r="AL123" s="351"/>
      <c r="AM123" s="351"/>
      <c r="AN123" s="351"/>
      <c r="AO123" s="351"/>
      <c r="AP123" s="351"/>
      <c r="AQ123" s="351"/>
      <c r="AR123" s="351"/>
      <c r="AS123" s="351"/>
      <c r="AT123" s="351"/>
      <c r="AU123" s="351"/>
      <c r="AV123" s="351"/>
      <c r="AW123" s="347"/>
      <c r="AX123" s="228"/>
      <c r="AY123" s="228"/>
      <c r="AZ123" s="228"/>
      <c r="BA123" s="228"/>
      <c r="BB123" s="352"/>
      <c r="BC123" s="351"/>
      <c r="BD123" s="351"/>
      <c r="BE123" s="351"/>
      <c r="BF123" s="351"/>
      <c r="BG123" s="351"/>
      <c r="BH123" s="351"/>
      <c r="BI123" s="351"/>
      <c r="BJ123" s="351"/>
      <c r="BK123" s="351"/>
      <c r="BL123" s="347"/>
      <c r="BM123" s="353"/>
      <c r="BN123" s="351"/>
      <c r="BO123" s="354"/>
      <c r="BP123" s="354"/>
      <c r="BQ123" s="354"/>
      <c r="BR123" s="354"/>
      <c r="BS123" s="354"/>
      <c r="BT123" s="355"/>
      <c r="BU123" s="80"/>
    </row>
    <row r="124" spans="1:73" ht="45" customHeight="1">
      <c r="A124" s="81"/>
      <c r="B124" s="356" t="s">
        <v>329</v>
      </c>
      <c r="C124" s="357"/>
      <c r="D124" s="358" t="s">
        <v>330</v>
      </c>
      <c r="E124" s="359"/>
      <c r="F124" s="360"/>
      <c r="G124" s="360"/>
      <c r="H124" s="360"/>
      <c r="I124" s="360"/>
      <c r="J124" s="360"/>
      <c r="K124" s="360"/>
      <c r="L124" s="360"/>
      <c r="M124" s="360"/>
      <c r="N124" s="360"/>
      <c r="O124" s="360"/>
      <c r="P124" s="360"/>
      <c r="Q124" s="360"/>
      <c r="R124" s="360"/>
      <c r="S124" s="360"/>
      <c r="T124" s="360"/>
      <c r="U124" s="360"/>
      <c r="V124" s="360"/>
      <c r="W124" s="360"/>
      <c r="X124" s="361"/>
      <c r="Y124" s="219"/>
      <c r="Z124" s="742" t="s">
        <v>64</v>
      </c>
      <c r="AA124" s="742" t="s">
        <v>65</v>
      </c>
      <c r="AB124" s="742" t="s">
        <v>66</v>
      </c>
      <c r="AC124" s="152"/>
      <c r="AD124" s="742" t="s">
        <v>67</v>
      </c>
      <c r="AE124" s="742" t="s">
        <v>68</v>
      </c>
      <c r="AF124" s="742" t="s">
        <v>69</v>
      </c>
      <c r="AG124" s="153"/>
      <c r="AH124" s="729" t="s">
        <v>70</v>
      </c>
      <c r="AI124" s="730"/>
      <c r="AJ124" s="730"/>
      <c r="AK124" s="730"/>
      <c r="AL124" s="730"/>
      <c r="AM124" s="730"/>
      <c r="AN124" s="730"/>
      <c r="AO124" s="730"/>
      <c r="AP124" s="730"/>
      <c r="AQ124" s="730"/>
      <c r="AR124" s="730"/>
      <c r="AS124" s="730"/>
      <c r="AT124" s="730"/>
      <c r="AU124" s="730"/>
      <c r="AV124" s="730"/>
      <c r="AW124" s="731"/>
      <c r="AX124" s="101"/>
      <c r="AY124" s="290"/>
      <c r="AZ124" s="291"/>
      <c r="BA124" s="292" t="s">
        <v>71</v>
      </c>
      <c r="BB124" s="293"/>
      <c r="BC124" s="293"/>
      <c r="BD124" s="293"/>
      <c r="BE124" s="293"/>
      <c r="BF124" s="293"/>
      <c r="BG124" s="293"/>
      <c r="BH124" s="293"/>
      <c r="BI124" s="293"/>
      <c r="BJ124" s="293"/>
      <c r="BK124" s="293"/>
      <c r="BL124" s="294"/>
      <c r="BM124" s="101"/>
      <c r="BN124" s="729" t="s">
        <v>72</v>
      </c>
      <c r="BO124" s="730"/>
      <c r="BP124" s="730"/>
      <c r="BQ124" s="730"/>
      <c r="BR124" s="730"/>
      <c r="BS124" s="730"/>
      <c r="BT124" s="731"/>
      <c r="BU124" s="80"/>
    </row>
    <row r="125" spans="1:73" ht="14.25" customHeight="1">
      <c r="A125" s="81"/>
      <c r="B125" s="140"/>
      <c r="C125" s="62"/>
      <c r="D125" s="342"/>
      <c r="E125" s="343"/>
      <c r="F125" s="318"/>
      <c r="G125" s="344"/>
      <c r="H125" s="243"/>
      <c r="I125" s="243"/>
      <c r="J125" s="243"/>
      <c r="K125" s="243"/>
      <c r="L125" s="243"/>
      <c r="M125" s="243"/>
      <c r="N125" s="243"/>
      <c r="O125" s="243"/>
      <c r="P125" s="243"/>
      <c r="Q125" s="320"/>
      <c r="R125" s="243"/>
      <c r="S125" s="243"/>
      <c r="T125" s="243"/>
      <c r="U125" s="243"/>
      <c r="V125" s="243"/>
      <c r="W125" s="243"/>
      <c r="X125" s="345"/>
      <c r="Y125" s="362"/>
      <c r="Z125" s="742"/>
      <c r="AA125" s="742"/>
      <c r="AB125" s="742"/>
      <c r="AC125" s="152"/>
      <c r="AD125" s="743"/>
      <c r="AE125" s="743"/>
      <c r="AF125" s="743"/>
      <c r="AG125" s="153"/>
      <c r="AH125" s="732" t="s">
        <v>75</v>
      </c>
      <c r="AI125" s="732" t="s">
        <v>76</v>
      </c>
      <c r="AJ125" s="732" t="s">
        <v>77</v>
      </c>
      <c r="AK125" s="732" t="s">
        <v>78</v>
      </c>
      <c r="AL125" s="732" t="s">
        <v>79</v>
      </c>
      <c r="AM125" s="732" t="s">
        <v>80</v>
      </c>
      <c r="AN125" s="732" t="s">
        <v>81</v>
      </c>
      <c r="AO125" s="732" t="s">
        <v>82</v>
      </c>
      <c r="AP125" s="732" t="s">
        <v>83</v>
      </c>
      <c r="AQ125" s="732" t="s">
        <v>84</v>
      </c>
      <c r="AR125" s="732" t="s">
        <v>35</v>
      </c>
      <c r="AS125" s="732" t="s">
        <v>85</v>
      </c>
      <c r="AT125" s="732" t="s">
        <v>86</v>
      </c>
      <c r="AU125" s="732" t="s">
        <v>39</v>
      </c>
      <c r="AV125" s="732" t="s">
        <v>41</v>
      </c>
      <c r="AW125" s="732" t="s">
        <v>42</v>
      </c>
      <c r="AX125" s="101"/>
      <c r="AY125" s="735" t="s">
        <v>87</v>
      </c>
      <c r="AZ125" s="735" t="s">
        <v>88</v>
      </c>
      <c r="BA125" s="735" t="s">
        <v>87</v>
      </c>
      <c r="BB125" s="735" t="s">
        <v>88</v>
      </c>
      <c r="BC125" s="735" t="s">
        <v>87</v>
      </c>
      <c r="BD125" s="735" t="s">
        <v>88</v>
      </c>
      <c r="BE125" s="735" t="s">
        <v>87</v>
      </c>
      <c r="BF125" s="735" t="s">
        <v>88</v>
      </c>
      <c r="BG125" s="735" t="s">
        <v>87</v>
      </c>
      <c r="BH125" s="735" t="s">
        <v>88</v>
      </c>
      <c r="BI125" s="735" t="s">
        <v>87</v>
      </c>
      <c r="BJ125" s="735" t="s">
        <v>88</v>
      </c>
      <c r="BK125" s="735" t="s">
        <v>87</v>
      </c>
      <c r="BL125" s="735" t="s">
        <v>88</v>
      </c>
      <c r="BM125" s="101"/>
      <c r="BN125" s="739" t="s">
        <v>89</v>
      </c>
      <c r="BO125" s="739" t="s">
        <v>90</v>
      </c>
      <c r="BP125" s="739" t="s">
        <v>91</v>
      </c>
      <c r="BQ125" s="739" t="s">
        <v>92</v>
      </c>
      <c r="BR125" s="739" t="s">
        <v>93</v>
      </c>
      <c r="BS125" s="739" t="s">
        <v>94</v>
      </c>
      <c r="BT125" s="739" t="s">
        <v>95</v>
      </c>
      <c r="BU125" s="80"/>
    </row>
    <row r="126" spans="1:73" ht="209" customHeight="1">
      <c r="A126" s="81"/>
      <c r="B126" s="297"/>
      <c r="C126" s="148"/>
      <c r="D126" s="363"/>
      <c r="E126" s="363"/>
      <c r="F126" s="363"/>
      <c r="G126" s="363"/>
      <c r="H126" s="363"/>
      <c r="I126" s="363"/>
      <c r="J126" s="363"/>
      <c r="K126" s="363"/>
      <c r="L126" s="363"/>
      <c r="M126" s="363"/>
      <c r="N126" s="363"/>
      <c r="O126" s="363"/>
      <c r="P126" s="363"/>
      <c r="Q126" s="363"/>
      <c r="R126" s="363"/>
      <c r="S126" s="363"/>
      <c r="T126" s="363"/>
      <c r="U126" s="363"/>
      <c r="V126" s="363"/>
      <c r="W126" s="363"/>
      <c r="X126" s="364"/>
      <c r="Y126" s="219"/>
      <c r="Z126" s="742"/>
      <c r="AA126" s="742"/>
      <c r="AB126" s="742"/>
      <c r="AC126" s="152"/>
      <c r="AD126" s="743"/>
      <c r="AE126" s="743"/>
      <c r="AF126" s="743"/>
      <c r="AG126" s="153"/>
      <c r="AH126" s="733"/>
      <c r="AI126" s="733"/>
      <c r="AJ126" s="733"/>
      <c r="AK126" s="733"/>
      <c r="AL126" s="733"/>
      <c r="AM126" s="733"/>
      <c r="AN126" s="733"/>
      <c r="AO126" s="733"/>
      <c r="AP126" s="733"/>
      <c r="AQ126" s="733"/>
      <c r="AR126" s="733"/>
      <c r="AS126" s="733"/>
      <c r="AT126" s="733"/>
      <c r="AU126" s="733"/>
      <c r="AV126" s="733"/>
      <c r="AW126" s="733"/>
      <c r="AX126" s="101"/>
      <c r="AY126" s="736"/>
      <c r="AZ126" s="736"/>
      <c r="BA126" s="736"/>
      <c r="BB126" s="736"/>
      <c r="BC126" s="736"/>
      <c r="BD126" s="736"/>
      <c r="BE126" s="736"/>
      <c r="BF126" s="736"/>
      <c r="BG126" s="736"/>
      <c r="BH126" s="736"/>
      <c r="BI126" s="736"/>
      <c r="BJ126" s="736"/>
      <c r="BK126" s="736"/>
      <c r="BL126" s="736"/>
      <c r="BM126" s="101"/>
      <c r="BN126" s="740"/>
      <c r="BO126" s="740"/>
      <c r="BP126" s="740"/>
      <c r="BQ126" s="740"/>
      <c r="BR126" s="740"/>
      <c r="BS126" s="740"/>
      <c r="BT126" s="740"/>
      <c r="BU126" s="80"/>
    </row>
    <row r="127" spans="1:73" ht="73.5" customHeight="1">
      <c r="A127" s="81"/>
      <c r="B127" s="180"/>
      <c r="C127" s="181" t="s">
        <v>97</v>
      </c>
      <c r="D127" s="182"/>
      <c r="E127" s="183" t="s">
        <v>98</v>
      </c>
      <c r="F127" s="183" t="s">
        <v>99</v>
      </c>
      <c r="G127" s="183" t="s">
        <v>100</v>
      </c>
      <c r="H127" s="184" t="s">
        <v>101</v>
      </c>
      <c r="I127" s="185" t="s">
        <v>102</v>
      </c>
      <c r="J127" s="186" t="s">
        <v>103</v>
      </c>
      <c r="K127" s="187" t="s">
        <v>104</v>
      </c>
      <c r="L127" s="188" t="s">
        <v>105</v>
      </c>
      <c r="M127" s="189" t="s">
        <v>106</v>
      </c>
      <c r="N127" s="190" t="s">
        <v>107</v>
      </c>
      <c r="O127" s="191" t="s">
        <v>108</v>
      </c>
      <c r="P127" s="192" t="s">
        <v>109</v>
      </c>
      <c r="Q127" s="193" t="s">
        <v>110</v>
      </c>
      <c r="R127" s="194" t="s">
        <v>111</v>
      </c>
      <c r="S127" s="195" t="s">
        <v>112</v>
      </c>
      <c r="T127" s="196" t="s">
        <v>113</v>
      </c>
      <c r="U127" s="748" t="s">
        <v>114</v>
      </c>
      <c r="V127" s="749"/>
      <c r="W127" s="750"/>
      <c r="X127" s="190" t="s">
        <v>115</v>
      </c>
      <c r="Y127" s="219"/>
      <c r="Z127" s="742"/>
      <c r="AA127" s="742"/>
      <c r="AB127" s="742"/>
      <c r="AC127" s="152"/>
      <c r="AD127" s="743"/>
      <c r="AE127" s="743"/>
      <c r="AF127" s="743"/>
      <c r="AG127" s="153"/>
      <c r="AH127" s="734"/>
      <c r="AI127" s="734"/>
      <c r="AJ127" s="734"/>
      <c r="AK127" s="734"/>
      <c r="AL127" s="734"/>
      <c r="AM127" s="734"/>
      <c r="AN127" s="734"/>
      <c r="AO127" s="734"/>
      <c r="AP127" s="734"/>
      <c r="AQ127" s="734"/>
      <c r="AR127" s="734"/>
      <c r="AS127" s="734"/>
      <c r="AT127" s="734"/>
      <c r="AU127" s="734"/>
      <c r="AV127" s="734"/>
      <c r="AW127" s="734"/>
      <c r="AX127" s="101"/>
      <c r="AY127" s="737" t="s">
        <v>116</v>
      </c>
      <c r="AZ127" s="738"/>
      <c r="BA127" s="737" t="s">
        <v>75</v>
      </c>
      <c r="BB127" s="738"/>
      <c r="BC127" s="737" t="s">
        <v>76</v>
      </c>
      <c r="BD127" s="738"/>
      <c r="BE127" s="737" t="s">
        <v>77</v>
      </c>
      <c r="BF127" s="738"/>
      <c r="BG127" s="737" t="s">
        <v>78</v>
      </c>
      <c r="BH127" s="738"/>
      <c r="BI127" s="737" t="s">
        <v>79</v>
      </c>
      <c r="BJ127" s="738"/>
      <c r="BK127" s="737" t="s">
        <v>80</v>
      </c>
      <c r="BL127" s="738"/>
      <c r="BM127" s="101"/>
      <c r="BN127" s="741"/>
      <c r="BO127" s="741"/>
      <c r="BP127" s="741"/>
      <c r="BQ127" s="741"/>
      <c r="BR127" s="741"/>
      <c r="BS127" s="741"/>
      <c r="BT127" s="741"/>
      <c r="BU127" s="80"/>
    </row>
    <row r="128" spans="1:73" ht="30" customHeight="1">
      <c r="A128" s="81"/>
      <c r="B128" s="198" t="s">
        <v>331</v>
      </c>
      <c r="C128" s="198" t="s">
        <v>332</v>
      </c>
      <c r="D128" s="199" t="s">
        <v>333</v>
      </c>
      <c r="E128" s="200"/>
      <c r="F128" s="365">
        <v>20</v>
      </c>
      <c r="G128" s="202">
        <v>894</v>
      </c>
      <c r="H128" s="203"/>
      <c r="I128" s="366"/>
      <c r="J128" s="367"/>
      <c r="K128" s="368"/>
      <c r="L128" s="369"/>
      <c r="M128" s="370"/>
      <c r="N128" s="33"/>
      <c r="O128" s="371"/>
      <c r="P128" s="372"/>
      <c r="Q128" s="373"/>
      <c r="R128" s="374"/>
      <c r="S128" s="375"/>
      <c r="T128" s="376"/>
      <c r="U128" s="755"/>
      <c r="V128" s="756"/>
      <c r="W128" s="757"/>
      <c r="X128" s="209"/>
      <c r="Y128" s="219"/>
      <c r="Z128" s="220">
        <f>SUM(H128+I128+J128+K128+L128+M128+N128+O128+P128+Q128+R128+S128+T128+U128+X128)</f>
        <v>0</v>
      </c>
      <c r="AA128" s="220">
        <f>Z128*F128</f>
        <v>0</v>
      </c>
      <c r="AB128" s="231">
        <f>G128*Z128</f>
        <v>0</v>
      </c>
      <c r="AC128" s="232"/>
      <c r="AD128" s="223">
        <v>28</v>
      </c>
      <c r="AE128" s="223">
        <f>AD128*Z128</f>
        <v>0</v>
      </c>
      <c r="AF128" s="224">
        <f>AH128*0.26+AI128*0.32+AJ128*0.36+AK128*0.42+AL128*0.5+AM128*0.52+AN128*0.62+AO128*0.68+AP128*0.85+AQ128*0.85+AS128*0.13+AU128*0.154+AW128*0.208+BA128*0.04+BB128*0.04+BC128*0.06+BD128*0.09+BE128*0.07+BF128*0.11+BG128*0.08+BH128*0.19+BI128*0.09+BJ128*0.22+BK128*0.1+BL128*0.18</f>
        <v>0</v>
      </c>
      <c r="AG128" s="225"/>
      <c r="AH128" s="226"/>
      <c r="AI128" s="226"/>
      <c r="AJ128" s="226">
        <f>8*Z128</f>
        <v>0</v>
      </c>
      <c r="AK128" s="226"/>
      <c r="AL128" s="226"/>
      <c r="AM128" s="226"/>
      <c r="AN128" s="226"/>
      <c r="AO128" s="226"/>
      <c r="AP128" s="226"/>
      <c r="AQ128" s="226">
        <f>12*Z128</f>
        <v>0</v>
      </c>
      <c r="AR128" s="226"/>
      <c r="AS128" s="226"/>
      <c r="AT128" s="226"/>
      <c r="AU128" s="226"/>
      <c r="AV128" s="226"/>
      <c r="AW128" s="226"/>
      <c r="AX128" s="228"/>
      <c r="AY128" s="226"/>
      <c r="AZ128" s="226"/>
      <c r="BA128" s="226"/>
      <c r="BB128" s="226"/>
      <c r="BC128" s="226"/>
      <c r="BD128" s="226"/>
      <c r="BE128" s="226"/>
      <c r="BF128" s="226"/>
      <c r="BG128" s="226"/>
      <c r="BH128" s="226">
        <f>24*Z128</f>
        <v>0</v>
      </c>
      <c r="BI128" s="226"/>
      <c r="BJ128" s="226"/>
      <c r="BK128" s="226"/>
      <c r="BL128" s="226">
        <f>12*Z128</f>
        <v>0</v>
      </c>
      <c r="BM128" s="228"/>
      <c r="BN128" s="233"/>
      <c r="BO128" s="233"/>
      <c r="BP128" s="226">
        <f>8*Z128</f>
        <v>0</v>
      </c>
      <c r="BQ128" s="233"/>
      <c r="BR128" s="233"/>
      <c r="BS128" s="226">
        <f>12*Z128</f>
        <v>0</v>
      </c>
      <c r="BT128" s="233"/>
      <c r="BU128" s="80"/>
    </row>
    <row r="129" spans="1:73" ht="30" customHeight="1">
      <c r="A129" s="81"/>
      <c r="B129" s="197" t="s">
        <v>334</v>
      </c>
      <c r="C129" s="198" t="s">
        <v>332</v>
      </c>
      <c r="D129" s="199" t="s">
        <v>335</v>
      </c>
      <c r="E129" s="200"/>
      <c r="F129" s="365">
        <v>31</v>
      </c>
      <c r="G129" s="202">
        <v>1442</v>
      </c>
      <c r="H129" s="203"/>
      <c r="I129" s="366"/>
      <c r="J129" s="367"/>
      <c r="K129" s="368"/>
      <c r="L129" s="369"/>
      <c r="M129" s="370"/>
      <c r="N129" s="33"/>
      <c r="O129" s="371"/>
      <c r="P129" s="372"/>
      <c r="Q129" s="373"/>
      <c r="R129" s="374"/>
      <c r="S129" s="375"/>
      <c r="T129" s="376"/>
      <c r="U129" s="755"/>
      <c r="V129" s="756"/>
      <c r="W129" s="757"/>
      <c r="X129" s="209"/>
      <c r="Y129" s="219"/>
      <c r="Z129" s="220">
        <f>SUM(H129+I129+J129+K129+L129+M129+N129+O129+P129+Q129+R129+S129+T129+U129+X129)</f>
        <v>0</v>
      </c>
      <c r="AA129" s="220">
        <f>Z129*F129</f>
        <v>0</v>
      </c>
      <c r="AB129" s="231">
        <f>G129*Z129</f>
        <v>0</v>
      </c>
      <c r="AC129" s="232"/>
      <c r="AD129" s="223">
        <v>55</v>
      </c>
      <c r="AE129" s="223">
        <f>AD129*Z129</f>
        <v>0</v>
      </c>
      <c r="AF129" s="224">
        <f>AH129*0.26+AI129*0.32+AJ129*0.36+AK129*0.42+AL129*0.5+AM129*0.52+AN129*0.62+AO129*0.68+AP129*0.85+AQ129*0.85+AS129*0.13+AU129*0.154+AW129*0.208+BA129*0.04+BB129*0.04+BC129*0.06+BD129*0.09+BE129*0.07+BF129*0.11+BG129*0.08+BH129*0.19+BI129*0.09+BJ129*0.22+BK129*0.1+BL129*0.18</f>
        <v>0</v>
      </c>
      <c r="AG129" s="225"/>
      <c r="AH129" s="226"/>
      <c r="AI129" s="226"/>
      <c r="AJ129" s="226">
        <f>11*Z129</f>
        <v>0</v>
      </c>
      <c r="AK129" s="226"/>
      <c r="AL129" s="226"/>
      <c r="AM129" s="226"/>
      <c r="AN129" s="226"/>
      <c r="AO129" s="226"/>
      <c r="AP129" s="226"/>
      <c r="AQ129" s="226">
        <f>20*Z129</f>
        <v>0</v>
      </c>
      <c r="AR129" s="226"/>
      <c r="AS129" s="226"/>
      <c r="AT129" s="226"/>
      <c r="AU129" s="226"/>
      <c r="AV129" s="226"/>
      <c r="AW129" s="226"/>
      <c r="AX129" s="228"/>
      <c r="AY129" s="226"/>
      <c r="AZ129" s="226"/>
      <c r="BA129" s="226"/>
      <c r="BB129" s="226"/>
      <c r="BC129" s="226"/>
      <c r="BD129" s="226"/>
      <c r="BE129" s="226"/>
      <c r="BF129" s="226"/>
      <c r="BG129" s="226"/>
      <c r="BH129" s="226">
        <f>40*Z129</f>
        <v>0</v>
      </c>
      <c r="BI129" s="226"/>
      <c r="BJ129" s="226"/>
      <c r="BK129" s="226"/>
      <c r="BL129" s="226">
        <f>20*Z129</f>
        <v>0</v>
      </c>
      <c r="BM129" s="228"/>
      <c r="BN129" s="233"/>
      <c r="BO129" s="233"/>
      <c r="BP129" s="226">
        <f>11*Z129</f>
        <v>0</v>
      </c>
      <c r="BQ129" s="233"/>
      <c r="BR129" s="233"/>
      <c r="BS129" s="226">
        <f>20*Z129</f>
        <v>0</v>
      </c>
      <c r="BT129" s="233"/>
      <c r="BU129" s="80"/>
    </row>
    <row r="130" spans="1:73" ht="30" customHeight="1">
      <c r="A130" s="81"/>
      <c r="B130" s="197" t="s">
        <v>336</v>
      </c>
      <c r="C130" s="198" t="s">
        <v>332</v>
      </c>
      <c r="D130" s="199" t="s">
        <v>337</v>
      </c>
      <c r="E130" s="200"/>
      <c r="F130" s="365">
        <v>4</v>
      </c>
      <c r="G130" s="202">
        <v>283</v>
      </c>
      <c r="H130" s="203"/>
      <c r="I130" s="366"/>
      <c r="J130" s="367"/>
      <c r="K130" s="368"/>
      <c r="L130" s="369"/>
      <c r="M130" s="370"/>
      <c r="N130" s="33"/>
      <c r="O130" s="371"/>
      <c r="P130" s="372"/>
      <c r="Q130" s="373"/>
      <c r="R130" s="374"/>
      <c r="S130" s="375"/>
      <c r="T130" s="376"/>
      <c r="U130" s="755"/>
      <c r="V130" s="756"/>
      <c r="W130" s="757"/>
      <c r="X130" s="209"/>
      <c r="Y130" s="219"/>
      <c r="Z130" s="220">
        <f>SUM(H130+I130+J130+K130+L130+M130+N130+O130+P130+Q130+R130+S130+T130+U130+X130)</f>
        <v>0</v>
      </c>
      <c r="AA130" s="220">
        <f>Z130*F130</f>
        <v>0</v>
      </c>
      <c r="AB130" s="231">
        <f>G130*Z130</f>
        <v>0</v>
      </c>
      <c r="AC130" s="232"/>
      <c r="AD130" s="223">
        <v>8</v>
      </c>
      <c r="AE130" s="223">
        <f>AD130*Z130</f>
        <v>0</v>
      </c>
      <c r="AF130" s="224">
        <f>AH130*0.26+AI130*0.32+AJ130*0.36+AK130*0.42+AL130*0.5+AM130*0.52+AN130*0.62+AO130*0.68+AP130*0.85+AQ130*0.85+AS130*0.13+AU130*0.154+AW130*0.208+BA130*0.04+BB130*0.04+BC130*0.06+BD130*0.09+BE130*0.07+BF130*0.11+BG130*0.08+BH130*0.19+BI130*0.09+BJ130*0.22+BK130*0.1+BL130*0.18</f>
        <v>0</v>
      </c>
      <c r="AG130" s="225"/>
      <c r="AH130" s="226"/>
      <c r="AI130" s="226"/>
      <c r="AJ130" s="226"/>
      <c r="AK130" s="226"/>
      <c r="AL130" s="226"/>
      <c r="AM130" s="226"/>
      <c r="AN130" s="226"/>
      <c r="AO130" s="226"/>
      <c r="AP130" s="226"/>
      <c r="AQ130" s="226">
        <f>4*Z130</f>
        <v>0</v>
      </c>
      <c r="AR130" s="226"/>
      <c r="AS130" s="226"/>
      <c r="AT130" s="226"/>
      <c r="AU130" s="226"/>
      <c r="AV130" s="226"/>
      <c r="AW130" s="226"/>
      <c r="AX130" s="228"/>
      <c r="AY130" s="226"/>
      <c r="AZ130" s="226"/>
      <c r="BA130" s="226"/>
      <c r="BB130" s="226"/>
      <c r="BC130" s="226"/>
      <c r="BD130" s="226"/>
      <c r="BE130" s="226"/>
      <c r="BF130" s="226"/>
      <c r="BG130" s="226"/>
      <c r="BH130" s="226">
        <f>8*Z130</f>
        <v>0</v>
      </c>
      <c r="BI130" s="226"/>
      <c r="BJ130" s="226"/>
      <c r="BK130" s="226"/>
      <c r="BL130" s="226">
        <f>4*Z130</f>
        <v>0</v>
      </c>
      <c r="BM130" s="228"/>
      <c r="BN130" s="226"/>
      <c r="BO130" s="233"/>
      <c r="BP130" s="233"/>
      <c r="BQ130" s="233"/>
      <c r="BR130" s="233"/>
      <c r="BS130" s="226">
        <f>4*Z130</f>
        <v>0</v>
      </c>
      <c r="BT130" s="233"/>
      <c r="BU130" s="80"/>
    </row>
    <row r="131" spans="1:73" ht="30" customHeight="1">
      <c r="A131" s="81"/>
      <c r="B131" s="197" t="s">
        <v>338</v>
      </c>
      <c r="C131" s="198" t="s">
        <v>332</v>
      </c>
      <c r="D131" s="199" t="s">
        <v>339</v>
      </c>
      <c r="E131" s="200"/>
      <c r="F131" s="365">
        <v>4</v>
      </c>
      <c r="G131" s="202">
        <v>24</v>
      </c>
      <c r="H131" s="203"/>
      <c r="I131" s="366"/>
      <c r="J131" s="367"/>
      <c r="K131" s="368"/>
      <c r="L131" s="369"/>
      <c r="M131" s="370"/>
      <c r="N131" s="33"/>
      <c r="O131" s="371"/>
      <c r="P131" s="372"/>
      <c r="Q131" s="377"/>
      <c r="R131" s="374"/>
      <c r="S131" s="375"/>
      <c r="T131" s="376"/>
      <c r="U131" s="755"/>
      <c r="V131" s="756"/>
      <c r="W131" s="757"/>
      <c r="X131" s="209"/>
      <c r="Y131" s="219"/>
      <c r="Z131" s="220">
        <f>SUM(H131+I131+J131+K131+L131+M131+N131+O131+P131+Q131+R131+S131+T131+U131+X131)</f>
        <v>0</v>
      </c>
      <c r="AA131" s="220">
        <f>Z131*F131</f>
        <v>0</v>
      </c>
      <c r="AB131" s="231">
        <f>G131*Z131</f>
        <v>0</v>
      </c>
      <c r="AC131" s="275"/>
      <c r="AD131" s="223">
        <v>0.8</v>
      </c>
      <c r="AE131" s="223">
        <f>AD131*Z131</f>
        <v>0</v>
      </c>
      <c r="AF131" s="224">
        <f>AH131*0.26+AI131*0.32+AJ131*0.36+AK131*0.42+AL131*0.5+AM131*0.52+AN131*0.62+AO131*0.68+AP131*0.85+AQ131*0.85+AS131*0.13+AU131*0.154+AW131*0.208+BA131*0.04+BB131*0.04+BC131*0.06+BD131*0.09+BE131*0.07+BF131*0.11+BG131*0.08+BH131*0.19+BI131*0.09+BJ131*0.22+BK131*0.1+BL131*0.18</f>
        <v>0</v>
      </c>
      <c r="AG131" s="225"/>
      <c r="AH131" s="226"/>
      <c r="AI131" s="226"/>
      <c r="AJ131" s="226">
        <f>4*Z131</f>
        <v>0</v>
      </c>
      <c r="AK131" s="226"/>
      <c r="AL131" s="226"/>
      <c r="AM131" s="226"/>
      <c r="AN131" s="226"/>
      <c r="AO131" s="226"/>
      <c r="AP131" s="226"/>
      <c r="AQ131" s="226"/>
      <c r="AR131" s="226"/>
      <c r="AS131" s="226"/>
      <c r="AT131" s="226"/>
      <c r="AU131" s="226"/>
      <c r="AV131" s="226"/>
      <c r="AW131" s="226"/>
      <c r="AX131" s="228"/>
      <c r="AY131" s="226"/>
      <c r="AZ131" s="226"/>
      <c r="BA131" s="226"/>
      <c r="BB131" s="226"/>
      <c r="BC131" s="226"/>
      <c r="BD131" s="226"/>
      <c r="BE131" s="226"/>
      <c r="BF131" s="226"/>
      <c r="BG131" s="226"/>
      <c r="BH131" s="226"/>
      <c r="BI131" s="226"/>
      <c r="BJ131" s="226"/>
      <c r="BK131" s="226"/>
      <c r="BL131" s="226"/>
      <c r="BM131" s="228"/>
      <c r="BN131" s="226"/>
      <c r="BO131" s="233"/>
      <c r="BP131" s="226">
        <f>4*Z131</f>
        <v>0</v>
      </c>
      <c r="BQ131" s="233"/>
      <c r="BR131" s="233"/>
      <c r="BS131" s="226"/>
      <c r="BT131" s="233"/>
      <c r="BU131" s="80"/>
    </row>
    <row r="132" spans="1:73" ht="30" customHeight="1">
      <c r="A132" s="81"/>
      <c r="B132" s="140"/>
      <c r="C132" s="378"/>
      <c r="D132" s="379"/>
      <c r="E132" s="380"/>
      <c r="F132" s="381"/>
      <c r="G132" s="381"/>
      <c r="H132" s="381"/>
      <c r="I132" s="381"/>
      <c r="J132" s="381"/>
      <c r="K132" s="381"/>
      <c r="L132" s="381"/>
      <c r="M132" s="381"/>
      <c r="N132" s="381"/>
      <c r="O132" s="381"/>
      <c r="P132" s="381"/>
      <c r="Q132" s="381"/>
      <c r="R132" s="381"/>
      <c r="S132" s="381"/>
      <c r="T132" s="381"/>
      <c r="U132" s="381"/>
      <c r="V132" s="381"/>
      <c r="W132" s="381"/>
      <c r="X132" s="382"/>
      <c r="Y132" s="219"/>
      <c r="Z132" s="383"/>
      <c r="AA132" s="384"/>
      <c r="AB132" s="384"/>
      <c r="AC132" s="384"/>
      <c r="AD132" s="384"/>
      <c r="AE132" s="384"/>
      <c r="AF132" s="384"/>
      <c r="AG132" s="384"/>
      <c r="AH132" s="384"/>
      <c r="AI132" s="384"/>
      <c r="AJ132" s="384"/>
      <c r="AK132" s="384"/>
      <c r="AL132" s="384"/>
      <c r="AM132" s="384"/>
      <c r="AN132" s="384"/>
      <c r="AO132" s="384"/>
      <c r="AP132" s="384"/>
      <c r="AQ132" s="384"/>
      <c r="AR132" s="384"/>
      <c r="AS132" s="384"/>
      <c r="AT132" s="384"/>
      <c r="AU132" s="384"/>
      <c r="AV132" s="384"/>
      <c r="AW132" s="384"/>
      <c r="AX132" s="384"/>
      <c r="AY132" s="384"/>
      <c r="AZ132" s="384"/>
      <c r="BA132" s="384"/>
      <c r="BB132" s="384"/>
      <c r="BC132" s="384"/>
      <c r="BD132" s="384"/>
      <c r="BE132" s="384"/>
      <c r="BF132" s="384"/>
      <c r="BG132" s="384"/>
      <c r="BH132" s="384"/>
      <c r="BI132" s="384"/>
      <c r="BJ132" s="384"/>
      <c r="BK132" s="384"/>
      <c r="BL132" s="384"/>
      <c r="BM132" s="384"/>
      <c r="BN132" s="384"/>
      <c r="BO132" s="384"/>
      <c r="BP132" s="384"/>
      <c r="BQ132" s="384"/>
      <c r="BR132" s="384"/>
      <c r="BS132" s="384"/>
      <c r="BT132" s="385"/>
      <c r="BU132" s="80"/>
    </row>
    <row r="133" spans="1:73" ht="30" customHeight="1">
      <c r="A133" s="81"/>
      <c r="B133" s="140"/>
      <c r="C133" s="386"/>
      <c r="D133" s="387"/>
      <c r="E133" s="388"/>
      <c r="F133" s="389"/>
      <c r="G133" s="389"/>
      <c r="H133" s="389"/>
      <c r="I133" s="389"/>
      <c r="J133" s="389"/>
      <c r="K133" s="389"/>
      <c r="L133" s="389"/>
      <c r="M133" s="389"/>
      <c r="N133" s="389"/>
      <c r="O133" s="389"/>
      <c r="P133" s="389"/>
      <c r="Q133" s="389"/>
      <c r="R133" s="389"/>
      <c r="S133" s="389"/>
      <c r="T133" s="389"/>
      <c r="U133" s="389"/>
      <c r="V133" s="389"/>
      <c r="W133" s="389"/>
      <c r="X133" s="390"/>
      <c r="Y133" s="219"/>
      <c r="Z133" s="391"/>
      <c r="AA133" s="392"/>
      <c r="AB133" s="392"/>
      <c r="AC133" s="392"/>
      <c r="AD133" s="392"/>
      <c r="AE133" s="392"/>
      <c r="AF133" s="392"/>
      <c r="AG133" s="392"/>
      <c r="AH133" s="392"/>
      <c r="AI133" s="392"/>
      <c r="AJ133" s="392"/>
      <c r="AK133" s="392"/>
      <c r="AL133" s="392"/>
      <c r="AM133" s="392"/>
      <c r="AN133" s="392"/>
      <c r="AO133" s="392"/>
      <c r="AP133" s="392"/>
      <c r="AQ133" s="392"/>
      <c r="AR133" s="392"/>
      <c r="AS133" s="392"/>
      <c r="AT133" s="392"/>
      <c r="AU133" s="392"/>
      <c r="AV133" s="392"/>
      <c r="AW133" s="392"/>
      <c r="AX133" s="392"/>
      <c r="AY133" s="392"/>
      <c r="AZ133" s="392"/>
      <c r="BA133" s="392"/>
      <c r="BB133" s="392"/>
      <c r="BC133" s="392"/>
      <c r="BD133" s="392"/>
      <c r="BE133" s="392"/>
      <c r="BF133" s="392"/>
      <c r="BG133" s="392"/>
      <c r="BH133" s="392"/>
      <c r="BI133" s="392"/>
      <c r="BJ133" s="392"/>
      <c r="BK133" s="392"/>
      <c r="BL133" s="392"/>
      <c r="BM133" s="392"/>
      <c r="BN133" s="392"/>
      <c r="BO133" s="392"/>
      <c r="BP133" s="392"/>
      <c r="BQ133" s="392"/>
      <c r="BR133" s="392"/>
      <c r="BS133" s="392"/>
      <c r="BT133" s="393"/>
      <c r="BU133" s="80"/>
    </row>
    <row r="134" spans="1:73" ht="166.75" customHeight="1">
      <c r="A134" s="81"/>
      <c r="B134" s="394"/>
      <c r="C134" s="147"/>
      <c r="D134" s="768" t="s">
        <v>340</v>
      </c>
      <c r="E134" s="768"/>
      <c r="F134" s="768"/>
      <c r="G134" s="768"/>
      <c r="H134" s="753"/>
      <c r="I134" s="768"/>
      <c r="J134" s="768"/>
      <c r="K134" s="768"/>
      <c r="L134" s="768"/>
      <c r="M134" s="768"/>
      <c r="N134" s="768"/>
      <c r="O134" s="768"/>
      <c r="P134" s="768"/>
      <c r="Q134" s="768"/>
      <c r="R134" s="768"/>
      <c r="S134" s="768"/>
      <c r="T134" s="768"/>
      <c r="U134" s="768"/>
      <c r="V134" s="768"/>
      <c r="W134" s="768"/>
      <c r="X134" s="769"/>
      <c r="Y134" s="395"/>
      <c r="Z134" s="396"/>
      <c r="AA134" s="397"/>
      <c r="AB134" s="397"/>
      <c r="AC134" s="397"/>
      <c r="AD134" s="397"/>
      <c r="AE134" s="397"/>
      <c r="AF134" s="397"/>
      <c r="AG134" s="397"/>
      <c r="AH134" s="397"/>
      <c r="AI134" s="397"/>
      <c r="AJ134" s="397"/>
      <c r="AK134" s="397"/>
      <c r="AL134" s="397"/>
      <c r="AM134" s="397"/>
      <c r="AN134" s="397"/>
      <c r="AO134" s="397"/>
      <c r="AP134" s="397"/>
      <c r="AQ134" s="397"/>
      <c r="AR134" s="397"/>
      <c r="AS134" s="397"/>
      <c r="AT134" s="397"/>
      <c r="AU134" s="397"/>
      <c r="AV134" s="397"/>
      <c r="AW134" s="397"/>
      <c r="AX134" s="397"/>
      <c r="AY134" s="397"/>
      <c r="AZ134" s="397"/>
      <c r="BA134" s="397"/>
      <c r="BB134" s="397"/>
      <c r="BC134" s="397"/>
      <c r="BD134" s="397"/>
      <c r="BE134" s="397"/>
      <c r="BF134" s="397"/>
      <c r="BG134" s="397"/>
      <c r="BH134" s="397"/>
      <c r="BI134" s="397"/>
      <c r="BJ134" s="397"/>
      <c r="BK134" s="397"/>
      <c r="BL134" s="398"/>
      <c r="BM134" s="399"/>
      <c r="BN134" s="400"/>
      <c r="BO134" s="397"/>
      <c r="BP134" s="397"/>
      <c r="BQ134" s="397"/>
      <c r="BR134" s="397"/>
      <c r="BS134" s="398"/>
      <c r="BT134" s="401"/>
      <c r="BU134" s="80"/>
    </row>
    <row r="135" spans="1:73" ht="14.25" customHeight="1">
      <c r="A135" s="81"/>
      <c r="B135" s="140"/>
      <c r="C135" s="62"/>
      <c r="D135" s="342"/>
      <c r="E135" s="343"/>
      <c r="F135" s="318"/>
      <c r="G135" s="344"/>
      <c r="H135" s="243"/>
      <c r="I135" s="243"/>
      <c r="J135" s="243"/>
      <c r="K135" s="243"/>
      <c r="L135" s="243"/>
      <c r="M135" s="243"/>
      <c r="N135" s="243"/>
      <c r="O135" s="243"/>
      <c r="P135" s="243"/>
      <c r="Q135" s="320"/>
      <c r="R135" s="243"/>
      <c r="S135" s="243"/>
      <c r="T135" s="243"/>
      <c r="U135" s="243"/>
      <c r="V135" s="243"/>
      <c r="W135" s="243"/>
      <c r="X135" s="345"/>
      <c r="Y135" s="402"/>
      <c r="Z135" s="403"/>
      <c r="AA135" s="404"/>
      <c r="AB135" s="404"/>
      <c r="AC135" s="405"/>
      <c r="AD135" s="404"/>
      <c r="AE135" s="406"/>
      <c r="AF135" s="406"/>
      <c r="AG135" s="407"/>
      <c r="AH135" s="404"/>
      <c r="AI135" s="404"/>
      <c r="AJ135" s="404"/>
      <c r="AK135" s="404"/>
      <c r="AL135" s="404"/>
      <c r="AM135" s="404"/>
      <c r="AN135" s="404"/>
      <c r="AO135" s="404"/>
      <c r="AP135" s="404"/>
      <c r="AQ135" s="404"/>
      <c r="AR135" s="404"/>
      <c r="AS135" s="404"/>
      <c r="AT135" s="404"/>
      <c r="AU135" s="404"/>
      <c r="AV135" s="404"/>
      <c r="AW135" s="404"/>
      <c r="AX135" s="408"/>
      <c r="AY135" s="408"/>
      <c r="AZ135" s="408"/>
      <c r="BA135" s="408"/>
      <c r="BB135" s="404"/>
      <c r="BC135" s="404"/>
      <c r="BD135" s="404"/>
      <c r="BE135" s="404"/>
      <c r="BF135" s="404"/>
      <c r="BG135" s="404"/>
      <c r="BH135" s="404"/>
      <c r="BI135" s="404"/>
      <c r="BJ135" s="404"/>
      <c r="BK135" s="404"/>
      <c r="BL135" s="404"/>
      <c r="BM135" s="408"/>
      <c r="BN135" s="404"/>
      <c r="BO135" s="409"/>
      <c r="BP135" s="409"/>
      <c r="BQ135" s="409"/>
      <c r="BR135" s="409"/>
      <c r="BS135" s="409"/>
      <c r="BT135" s="410"/>
      <c r="BU135" s="80"/>
    </row>
    <row r="136" spans="1:73" ht="43.5" customHeight="1">
      <c r="A136" s="81"/>
      <c r="B136" s="356" t="s">
        <v>341</v>
      </c>
      <c r="C136" s="357"/>
      <c r="D136" s="411" t="s">
        <v>342</v>
      </c>
      <c r="E136" s="412"/>
      <c r="F136" s="751"/>
      <c r="G136" s="752"/>
      <c r="H136" s="753"/>
      <c r="I136" s="752"/>
      <c r="J136" s="752"/>
      <c r="K136" s="752"/>
      <c r="L136" s="752"/>
      <c r="M136" s="752"/>
      <c r="N136" s="752"/>
      <c r="O136" s="752"/>
      <c r="P136" s="752"/>
      <c r="Q136" s="752"/>
      <c r="R136" s="752"/>
      <c r="S136" s="752"/>
      <c r="T136" s="752"/>
      <c r="U136" s="752"/>
      <c r="V136" s="752"/>
      <c r="W136" s="752"/>
      <c r="X136" s="754"/>
      <c r="Y136" s="413"/>
      <c r="Z136" s="742" t="s">
        <v>64</v>
      </c>
      <c r="AA136" s="742" t="s">
        <v>65</v>
      </c>
      <c r="AB136" s="742" t="s">
        <v>66</v>
      </c>
      <c r="AC136" s="152"/>
      <c r="AD136" s="742" t="s">
        <v>67</v>
      </c>
      <c r="AE136" s="742" t="s">
        <v>68</v>
      </c>
      <c r="AF136" s="742" t="s">
        <v>69</v>
      </c>
      <c r="AG136" s="153"/>
      <c r="AH136" s="729" t="s">
        <v>70</v>
      </c>
      <c r="AI136" s="730"/>
      <c r="AJ136" s="730"/>
      <c r="AK136" s="730"/>
      <c r="AL136" s="730"/>
      <c r="AM136" s="730"/>
      <c r="AN136" s="730"/>
      <c r="AO136" s="730"/>
      <c r="AP136" s="730"/>
      <c r="AQ136" s="730"/>
      <c r="AR136" s="730"/>
      <c r="AS136" s="730"/>
      <c r="AT136" s="730"/>
      <c r="AU136" s="730"/>
      <c r="AV136" s="730"/>
      <c r="AW136" s="731"/>
      <c r="AX136" s="101"/>
      <c r="AY136" s="290"/>
      <c r="AZ136" s="291"/>
      <c r="BA136" s="292" t="s">
        <v>71</v>
      </c>
      <c r="BB136" s="293"/>
      <c r="BC136" s="293"/>
      <c r="BD136" s="293"/>
      <c r="BE136" s="293"/>
      <c r="BF136" s="293"/>
      <c r="BG136" s="293"/>
      <c r="BH136" s="293"/>
      <c r="BI136" s="293"/>
      <c r="BJ136" s="293"/>
      <c r="BK136" s="293"/>
      <c r="BL136" s="294"/>
      <c r="BM136" s="101"/>
      <c r="BN136" s="729" t="s">
        <v>72</v>
      </c>
      <c r="BO136" s="730"/>
      <c r="BP136" s="730"/>
      <c r="BQ136" s="730"/>
      <c r="BR136" s="730"/>
      <c r="BS136" s="730"/>
      <c r="BT136" s="731"/>
      <c r="BU136" s="80"/>
    </row>
    <row r="137" spans="1:73" ht="14.25" customHeight="1">
      <c r="A137" s="81"/>
      <c r="B137" s="140"/>
      <c r="C137" s="62"/>
      <c r="D137" s="342"/>
      <c r="E137" s="343"/>
      <c r="F137" s="318"/>
      <c r="G137" s="344"/>
      <c r="H137" s="243"/>
      <c r="I137" s="243"/>
      <c r="J137" s="243"/>
      <c r="K137" s="243"/>
      <c r="L137" s="243"/>
      <c r="M137" s="243"/>
      <c r="N137" s="243"/>
      <c r="O137" s="243"/>
      <c r="P137" s="243"/>
      <c r="Q137" s="320"/>
      <c r="R137" s="243"/>
      <c r="S137" s="243"/>
      <c r="T137" s="243"/>
      <c r="U137" s="243"/>
      <c r="V137" s="243"/>
      <c r="W137" s="243"/>
      <c r="X137" s="345"/>
      <c r="Y137" s="402"/>
      <c r="Z137" s="742"/>
      <c r="AA137" s="742"/>
      <c r="AB137" s="742"/>
      <c r="AC137" s="152"/>
      <c r="AD137" s="743"/>
      <c r="AE137" s="743"/>
      <c r="AF137" s="743"/>
      <c r="AG137" s="153"/>
      <c r="AH137" s="732" t="s">
        <v>75</v>
      </c>
      <c r="AI137" s="732" t="s">
        <v>76</v>
      </c>
      <c r="AJ137" s="732" t="s">
        <v>77</v>
      </c>
      <c r="AK137" s="732" t="s">
        <v>78</v>
      </c>
      <c r="AL137" s="732" t="s">
        <v>79</v>
      </c>
      <c r="AM137" s="732" t="s">
        <v>80</v>
      </c>
      <c r="AN137" s="732" t="s">
        <v>81</v>
      </c>
      <c r="AO137" s="732" t="s">
        <v>82</v>
      </c>
      <c r="AP137" s="732" t="s">
        <v>83</v>
      </c>
      <c r="AQ137" s="732" t="s">
        <v>84</v>
      </c>
      <c r="AR137" s="732" t="s">
        <v>35</v>
      </c>
      <c r="AS137" s="732" t="s">
        <v>85</v>
      </c>
      <c r="AT137" s="732" t="s">
        <v>86</v>
      </c>
      <c r="AU137" s="732" t="s">
        <v>39</v>
      </c>
      <c r="AV137" s="732" t="s">
        <v>41</v>
      </c>
      <c r="AW137" s="732" t="s">
        <v>42</v>
      </c>
      <c r="AX137" s="101"/>
      <c r="AY137" s="735" t="s">
        <v>87</v>
      </c>
      <c r="AZ137" s="735" t="s">
        <v>88</v>
      </c>
      <c r="BA137" s="735" t="s">
        <v>87</v>
      </c>
      <c r="BB137" s="735" t="s">
        <v>88</v>
      </c>
      <c r="BC137" s="735" t="s">
        <v>87</v>
      </c>
      <c r="BD137" s="735" t="s">
        <v>88</v>
      </c>
      <c r="BE137" s="735" t="s">
        <v>87</v>
      </c>
      <c r="BF137" s="735" t="s">
        <v>88</v>
      </c>
      <c r="BG137" s="735" t="s">
        <v>87</v>
      </c>
      <c r="BH137" s="735" t="s">
        <v>88</v>
      </c>
      <c r="BI137" s="735" t="s">
        <v>87</v>
      </c>
      <c r="BJ137" s="735" t="s">
        <v>88</v>
      </c>
      <c r="BK137" s="735" t="s">
        <v>87</v>
      </c>
      <c r="BL137" s="735" t="s">
        <v>88</v>
      </c>
      <c r="BM137" s="101"/>
      <c r="BN137" s="739" t="s">
        <v>89</v>
      </c>
      <c r="BO137" s="739" t="s">
        <v>90</v>
      </c>
      <c r="BP137" s="739" t="s">
        <v>91</v>
      </c>
      <c r="BQ137" s="739" t="s">
        <v>92</v>
      </c>
      <c r="BR137" s="739" t="s">
        <v>93</v>
      </c>
      <c r="BS137" s="739" t="s">
        <v>94</v>
      </c>
      <c r="BT137" s="739" t="s">
        <v>95</v>
      </c>
      <c r="BU137" s="80"/>
    </row>
    <row r="138" spans="1:73" ht="209.5" customHeight="1">
      <c r="A138" s="81"/>
      <c r="B138" s="297"/>
      <c r="C138" s="148"/>
      <c r="D138" s="298"/>
      <c r="E138" s="298"/>
      <c r="F138" s="299"/>
      <c r="G138" s="299"/>
      <c r="H138" s="299"/>
      <c r="I138" s="299"/>
      <c r="J138" s="299"/>
      <c r="K138" s="299"/>
      <c r="L138" s="299"/>
      <c r="M138" s="299"/>
      <c r="N138" s="299"/>
      <c r="O138" s="299"/>
      <c r="P138" s="299"/>
      <c r="Q138" s="299"/>
      <c r="R138" s="299"/>
      <c r="S138" s="299"/>
      <c r="T138" s="299"/>
      <c r="U138" s="299"/>
      <c r="V138" s="299"/>
      <c r="W138" s="299"/>
      <c r="X138" s="300"/>
      <c r="Y138" s="219"/>
      <c r="Z138" s="742"/>
      <c r="AA138" s="742"/>
      <c r="AB138" s="742"/>
      <c r="AC138" s="152"/>
      <c r="AD138" s="743"/>
      <c r="AE138" s="743"/>
      <c r="AF138" s="743"/>
      <c r="AG138" s="153"/>
      <c r="AH138" s="733"/>
      <c r="AI138" s="733"/>
      <c r="AJ138" s="733"/>
      <c r="AK138" s="733"/>
      <c r="AL138" s="733"/>
      <c r="AM138" s="733"/>
      <c r="AN138" s="733"/>
      <c r="AO138" s="733"/>
      <c r="AP138" s="733"/>
      <c r="AQ138" s="733"/>
      <c r="AR138" s="733"/>
      <c r="AS138" s="733"/>
      <c r="AT138" s="733"/>
      <c r="AU138" s="733"/>
      <c r="AV138" s="733"/>
      <c r="AW138" s="733"/>
      <c r="AX138" s="101"/>
      <c r="AY138" s="736"/>
      <c r="AZ138" s="736"/>
      <c r="BA138" s="736"/>
      <c r="BB138" s="736"/>
      <c r="BC138" s="736"/>
      <c r="BD138" s="736"/>
      <c r="BE138" s="736"/>
      <c r="BF138" s="736"/>
      <c r="BG138" s="736"/>
      <c r="BH138" s="736"/>
      <c r="BI138" s="736"/>
      <c r="BJ138" s="736"/>
      <c r="BK138" s="736"/>
      <c r="BL138" s="736"/>
      <c r="BM138" s="101"/>
      <c r="BN138" s="740"/>
      <c r="BO138" s="740"/>
      <c r="BP138" s="740"/>
      <c r="BQ138" s="740"/>
      <c r="BR138" s="740"/>
      <c r="BS138" s="740"/>
      <c r="BT138" s="740"/>
      <c r="BU138" s="80"/>
    </row>
    <row r="139" spans="1:73" ht="73.5" customHeight="1">
      <c r="A139" s="81"/>
      <c r="B139" s="331"/>
      <c r="C139" s="332" t="s">
        <v>97</v>
      </c>
      <c r="D139" s="170"/>
      <c r="E139" s="334" t="s">
        <v>98</v>
      </c>
      <c r="F139" s="334" t="s">
        <v>99</v>
      </c>
      <c r="G139" s="334" t="s">
        <v>100</v>
      </c>
      <c r="H139" s="184" t="s">
        <v>101</v>
      </c>
      <c r="I139" s="185" t="s">
        <v>102</v>
      </c>
      <c r="J139" s="186" t="s">
        <v>103</v>
      </c>
      <c r="K139" s="414" t="s">
        <v>343</v>
      </c>
      <c r="L139" s="188" t="s">
        <v>105</v>
      </c>
      <c r="M139" s="415" t="s">
        <v>344</v>
      </c>
      <c r="N139" s="190" t="s">
        <v>345</v>
      </c>
      <c r="O139" s="334" t="s">
        <v>346</v>
      </c>
      <c r="P139" s="193" t="s">
        <v>110</v>
      </c>
      <c r="Q139" s="416" t="s">
        <v>347</v>
      </c>
      <c r="R139" s="194" t="s">
        <v>348</v>
      </c>
      <c r="S139" s="195" t="s">
        <v>349</v>
      </c>
      <c r="T139" s="196" t="s">
        <v>113</v>
      </c>
      <c r="U139" s="417" t="s">
        <v>350</v>
      </c>
      <c r="V139" s="418" t="s">
        <v>351</v>
      </c>
      <c r="W139" s="419" t="s">
        <v>352</v>
      </c>
      <c r="X139" s="334" t="s">
        <v>353</v>
      </c>
      <c r="Y139" s="219"/>
      <c r="Z139" s="742"/>
      <c r="AA139" s="742"/>
      <c r="AB139" s="742"/>
      <c r="AC139" s="152"/>
      <c r="AD139" s="743"/>
      <c r="AE139" s="743"/>
      <c r="AF139" s="743"/>
      <c r="AG139" s="153"/>
      <c r="AH139" s="734"/>
      <c r="AI139" s="734"/>
      <c r="AJ139" s="734"/>
      <c r="AK139" s="734"/>
      <c r="AL139" s="734"/>
      <c r="AM139" s="734"/>
      <c r="AN139" s="734"/>
      <c r="AO139" s="734"/>
      <c r="AP139" s="734"/>
      <c r="AQ139" s="734"/>
      <c r="AR139" s="734"/>
      <c r="AS139" s="734"/>
      <c r="AT139" s="734"/>
      <c r="AU139" s="734"/>
      <c r="AV139" s="734"/>
      <c r="AW139" s="734"/>
      <c r="AX139" s="101"/>
      <c r="AY139" s="737" t="s">
        <v>116</v>
      </c>
      <c r="AZ139" s="738"/>
      <c r="BA139" s="737" t="s">
        <v>75</v>
      </c>
      <c r="BB139" s="738"/>
      <c r="BC139" s="737" t="s">
        <v>76</v>
      </c>
      <c r="BD139" s="738"/>
      <c r="BE139" s="737" t="s">
        <v>77</v>
      </c>
      <c r="BF139" s="738"/>
      <c r="BG139" s="737" t="s">
        <v>78</v>
      </c>
      <c r="BH139" s="738"/>
      <c r="BI139" s="737" t="s">
        <v>79</v>
      </c>
      <c r="BJ139" s="738"/>
      <c r="BK139" s="737" t="s">
        <v>80</v>
      </c>
      <c r="BL139" s="738"/>
      <c r="BM139" s="101"/>
      <c r="BN139" s="741"/>
      <c r="BO139" s="741"/>
      <c r="BP139" s="741"/>
      <c r="BQ139" s="741"/>
      <c r="BR139" s="741"/>
      <c r="BS139" s="741"/>
      <c r="BT139" s="741"/>
      <c r="BU139" s="80"/>
    </row>
    <row r="140" spans="1:73" ht="30" customHeight="1">
      <c r="A140" s="81"/>
      <c r="B140" s="197" t="s">
        <v>354</v>
      </c>
      <c r="C140" s="198" t="s">
        <v>355</v>
      </c>
      <c r="D140" s="234" t="s">
        <v>356</v>
      </c>
      <c r="E140" s="33" t="s">
        <v>357</v>
      </c>
      <c r="F140" s="201">
        <v>10</v>
      </c>
      <c r="G140" s="202">
        <v>39</v>
      </c>
      <c r="H140" s="203"/>
      <c r="I140" s="204"/>
      <c r="J140" s="205"/>
      <c r="K140" s="420"/>
      <c r="L140" s="207"/>
      <c r="M140" s="421"/>
      <c r="N140" s="209"/>
      <c r="O140" s="422"/>
      <c r="P140" s="423"/>
      <c r="Q140" s="424"/>
      <c r="R140" s="213"/>
      <c r="S140" s="214"/>
      <c r="T140" s="215"/>
      <c r="U140" s="425"/>
      <c r="V140" s="426"/>
      <c r="W140" s="427"/>
      <c r="X140" s="428"/>
      <c r="Y140" s="311"/>
      <c r="Z140" s="220">
        <f t="shared" ref="Z140:Z161" si="22">SUM(H140+I140+J140+K140+L140+M140+N140+O140+P140+Q140+R140+S140+T140+U140+X140+V140+W140)</f>
        <v>0</v>
      </c>
      <c r="AA140" s="220">
        <f t="shared" ref="AA140:AA161" si="23">Z140*F140</f>
        <v>0</v>
      </c>
      <c r="AB140" s="231">
        <f t="shared" ref="AB140:AB161" si="24">G140*Z140</f>
        <v>0</v>
      </c>
      <c r="AC140" s="232"/>
      <c r="AD140" s="312">
        <v>2.2000000000000002</v>
      </c>
      <c r="AE140" s="223">
        <f t="shared" ref="AE140:AE161" si="25">AD140*Z140</f>
        <v>0</v>
      </c>
      <c r="AF140" s="224">
        <f t="shared" ref="AF140:AF161" si="26">AH140*0.26+AI140*0.32+AJ140*0.36+AK140*0.42+AL140*0.5+AM140*0.52+AN140*0.62+AO140*0.68+AP140*0.85+AQ140*0.85+AS140*0.13+AU140*0.154+AW140*0.208+BA140*0.04+BB140*0.04+BC140*0.06+BD140*0.09+BE140*0.07+BF140*0.11+BG140*0.08+BH140*0.19+BI140*0.09+BJ140*0.22+BK140*0.1+BL140*0.18</f>
        <v>0</v>
      </c>
      <c r="AG140" s="225"/>
      <c r="AH140" s="226"/>
      <c r="AI140" s="226">
        <f>1*Z140</f>
        <v>0</v>
      </c>
      <c r="AJ140" s="226">
        <f>8*Z140</f>
        <v>0</v>
      </c>
      <c r="AK140" s="226">
        <f>1*Z140</f>
        <v>0</v>
      </c>
      <c r="AL140" s="226"/>
      <c r="AM140" s="226"/>
      <c r="AN140" s="226"/>
      <c r="AO140" s="226"/>
      <c r="AP140" s="226"/>
      <c r="AQ140" s="226"/>
      <c r="AR140" s="226"/>
      <c r="AS140" s="226"/>
      <c r="AT140" s="226"/>
      <c r="AU140" s="226"/>
      <c r="AV140" s="226"/>
      <c r="AW140" s="226"/>
      <c r="AX140" s="228"/>
      <c r="AY140" s="226"/>
      <c r="AZ140" s="226"/>
      <c r="BA140" s="226"/>
      <c r="BB140" s="226"/>
      <c r="BC140" s="226"/>
      <c r="BD140" s="226"/>
      <c r="BE140" s="226"/>
      <c r="BF140" s="226"/>
      <c r="BG140" s="226"/>
      <c r="BH140" s="226"/>
      <c r="BI140" s="226"/>
      <c r="BJ140" s="226"/>
      <c r="BK140" s="226"/>
      <c r="BL140" s="226"/>
      <c r="BM140" s="228"/>
      <c r="BN140" s="226"/>
      <c r="BO140" s="226">
        <f>10*Z140</f>
        <v>0</v>
      </c>
      <c r="BP140" s="233"/>
      <c r="BQ140" s="233"/>
      <c r="BR140" s="233"/>
      <c r="BS140" s="233"/>
      <c r="BT140" s="233"/>
      <c r="BU140" s="80"/>
    </row>
    <row r="141" spans="1:73" ht="30" customHeight="1">
      <c r="A141" s="81"/>
      <c r="B141" s="197" t="s">
        <v>358</v>
      </c>
      <c r="C141" s="198" t="s">
        <v>355</v>
      </c>
      <c r="D141" s="234" t="s">
        <v>359</v>
      </c>
      <c r="E141" s="198"/>
      <c r="F141" s="201">
        <v>10</v>
      </c>
      <c r="G141" s="202">
        <v>58</v>
      </c>
      <c r="H141" s="203"/>
      <c r="I141" s="204"/>
      <c r="J141" s="205"/>
      <c r="K141" s="420"/>
      <c r="L141" s="207"/>
      <c r="M141" s="421"/>
      <c r="N141" s="209"/>
      <c r="O141" s="422"/>
      <c r="P141" s="423"/>
      <c r="Q141" s="424"/>
      <c r="R141" s="213"/>
      <c r="S141" s="214"/>
      <c r="T141" s="215"/>
      <c r="U141" s="425"/>
      <c r="V141" s="426"/>
      <c r="W141" s="427"/>
      <c r="X141" s="428"/>
      <c r="Y141" s="311"/>
      <c r="Z141" s="220">
        <f t="shared" si="22"/>
        <v>0</v>
      </c>
      <c r="AA141" s="220">
        <f t="shared" si="23"/>
        <v>0</v>
      </c>
      <c r="AB141" s="231">
        <f t="shared" si="24"/>
        <v>0</v>
      </c>
      <c r="AC141" s="232"/>
      <c r="AD141" s="312">
        <v>4.0999999999999996</v>
      </c>
      <c r="AE141" s="223">
        <f t="shared" si="25"/>
        <v>0</v>
      </c>
      <c r="AF141" s="224">
        <f t="shared" si="26"/>
        <v>0</v>
      </c>
      <c r="AG141" s="225"/>
      <c r="AH141" s="226"/>
      <c r="AI141" s="226"/>
      <c r="AJ141" s="226">
        <f>9*Z141</f>
        <v>0</v>
      </c>
      <c r="AK141" s="226">
        <f>1*Z141</f>
        <v>0</v>
      </c>
      <c r="AL141" s="226"/>
      <c r="AM141" s="226"/>
      <c r="AN141" s="226"/>
      <c r="AO141" s="226"/>
      <c r="AP141" s="226"/>
      <c r="AQ141" s="226"/>
      <c r="AR141" s="226"/>
      <c r="AS141" s="226"/>
      <c r="AT141" s="226"/>
      <c r="AU141" s="226"/>
      <c r="AV141" s="226"/>
      <c r="AW141" s="226"/>
      <c r="AX141" s="228"/>
      <c r="AY141" s="226"/>
      <c r="AZ141" s="226"/>
      <c r="BA141" s="226"/>
      <c r="BB141" s="226"/>
      <c r="BC141" s="226"/>
      <c r="BD141" s="226"/>
      <c r="BE141" s="226"/>
      <c r="BF141" s="226"/>
      <c r="BG141" s="226"/>
      <c r="BH141" s="226"/>
      <c r="BI141" s="226"/>
      <c r="BJ141" s="226"/>
      <c r="BK141" s="226"/>
      <c r="BL141" s="226"/>
      <c r="BM141" s="228"/>
      <c r="BN141" s="226"/>
      <c r="BO141" s="233"/>
      <c r="BP141" s="226">
        <f>10*Z141</f>
        <v>0</v>
      </c>
      <c r="BQ141" s="233"/>
      <c r="BR141" s="233"/>
      <c r="BS141" s="233"/>
      <c r="BT141" s="233"/>
      <c r="BU141" s="80"/>
    </row>
    <row r="142" spans="1:73" ht="30" customHeight="1">
      <c r="A142" s="81"/>
      <c r="B142" s="197" t="s">
        <v>360</v>
      </c>
      <c r="C142" s="198" t="s">
        <v>355</v>
      </c>
      <c r="D142" s="234" t="s">
        <v>361</v>
      </c>
      <c r="E142" s="33" t="s">
        <v>362</v>
      </c>
      <c r="F142" s="201">
        <v>10</v>
      </c>
      <c r="G142" s="202">
        <v>70</v>
      </c>
      <c r="H142" s="203"/>
      <c r="I142" s="204"/>
      <c r="J142" s="205"/>
      <c r="K142" s="420"/>
      <c r="L142" s="207"/>
      <c r="M142" s="421"/>
      <c r="N142" s="209"/>
      <c r="O142" s="422"/>
      <c r="P142" s="429"/>
      <c r="Q142" s="424"/>
      <c r="R142" s="213"/>
      <c r="S142" s="214"/>
      <c r="T142" s="215"/>
      <c r="U142" s="425"/>
      <c r="V142" s="426"/>
      <c r="W142" s="427"/>
      <c r="X142" s="428"/>
      <c r="Y142" s="311"/>
      <c r="Z142" s="220">
        <f t="shared" si="22"/>
        <v>0</v>
      </c>
      <c r="AA142" s="220">
        <f t="shared" si="23"/>
        <v>0</v>
      </c>
      <c r="AB142" s="231">
        <f t="shared" si="24"/>
        <v>0</v>
      </c>
      <c r="AC142" s="232"/>
      <c r="AD142" s="312">
        <v>5.2</v>
      </c>
      <c r="AE142" s="223">
        <f t="shared" si="25"/>
        <v>0</v>
      </c>
      <c r="AF142" s="224">
        <f t="shared" si="26"/>
        <v>0</v>
      </c>
      <c r="AG142" s="225"/>
      <c r="AH142" s="226"/>
      <c r="AI142" s="226"/>
      <c r="AJ142" s="226">
        <f>6*Z142</f>
        <v>0</v>
      </c>
      <c r="AK142" s="226">
        <f>4*Z142</f>
        <v>0</v>
      </c>
      <c r="AL142" s="226"/>
      <c r="AM142" s="226"/>
      <c r="AN142" s="226"/>
      <c r="AO142" s="226"/>
      <c r="AP142" s="226"/>
      <c r="AQ142" s="226"/>
      <c r="AR142" s="226"/>
      <c r="AS142" s="226"/>
      <c r="AT142" s="226"/>
      <c r="AU142" s="226"/>
      <c r="AV142" s="226"/>
      <c r="AW142" s="226"/>
      <c r="AX142" s="228"/>
      <c r="AY142" s="226"/>
      <c r="AZ142" s="226"/>
      <c r="BA142" s="226"/>
      <c r="BB142" s="226"/>
      <c r="BC142" s="226"/>
      <c r="BD142" s="226">
        <f>6*Z142</f>
        <v>0</v>
      </c>
      <c r="BE142" s="226"/>
      <c r="BF142" s="226">
        <f>4*Z142</f>
        <v>0</v>
      </c>
      <c r="BG142" s="226"/>
      <c r="BH142" s="226"/>
      <c r="BI142" s="226"/>
      <c r="BJ142" s="226"/>
      <c r="BK142" s="226"/>
      <c r="BL142" s="226"/>
      <c r="BM142" s="228"/>
      <c r="BN142" s="226"/>
      <c r="BO142" s="233"/>
      <c r="BP142" s="233"/>
      <c r="BQ142" s="226">
        <f>10*Z142</f>
        <v>0</v>
      </c>
      <c r="BR142" s="233"/>
      <c r="BS142" s="233"/>
      <c r="BT142" s="233"/>
      <c r="BU142" s="80"/>
    </row>
    <row r="143" spans="1:73" ht="30" customHeight="1">
      <c r="A143" s="81"/>
      <c r="B143" s="197" t="s">
        <v>363</v>
      </c>
      <c r="C143" s="198" t="s">
        <v>355</v>
      </c>
      <c r="D143" s="234" t="s">
        <v>364</v>
      </c>
      <c r="E143" s="33" t="s">
        <v>365</v>
      </c>
      <c r="F143" s="201">
        <v>3</v>
      </c>
      <c r="G143" s="202">
        <v>45</v>
      </c>
      <c r="H143" s="203"/>
      <c r="I143" s="204"/>
      <c r="J143" s="205"/>
      <c r="K143" s="420"/>
      <c r="L143" s="207"/>
      <c r="M143" s="421"/>
      <c r="N143" s="209"/>
      <c r="O143" s="422"/>
      <c r="P143" s="430"/>
      <c r="Q143" s="424"/>
      <c r="R143" s="213"/>
      <c r="S143" s="214"/>
      <c r="T143" s="215"/>
      <c r="U143" s="425"/>
      <c r="V143" s="426"/>
      <c r="W143" s="427"/>
      <c r="X143" s="428"/>
      <c r="Y143" s="311"/>
      <c r="Z143" s="220">
        <f t="shared" si="22"/>
        <v>0</v>
      </c>
      <c r="AA143" s="220">
        <f t="shared" si="23"/>
        <v>0</v>
      </c>
      <c r="AB143" s="231">
        <f t="shared" si="24"/>
        <v>0</v>
      </c>
      <c r="AC143" s="232"/>
      <c r="AD143" s="312">
        <v>4.0999999999999996</v>
      </c>
      <c r="AE143" s="223">
        <f t="shared" si="25"/>
        <v>0</v>
      </c>
      <c r="AF143" s="224">
        <f t="shared" si="26"/>
        <v>0</v>
      </c>
      <c r="AG143" s="225"/>
      <c r="AH143" s="226"/>
      <c r="AI143" s="226"/>
      <c r="AJ143" s="226"/>
      <c r="AK143" s="226">
        <f>1*Z143</f>
        <v>0</v>
      </c>
      <c r="AL143" s="226">
        <f>2*Z143</f>
        <v>0</v>
      </c>
      <c r="AM143" s="226"/>
      <c r="AN143" s="226"/>
      <c r="AO143" s="226"/>
      <c r="AP143" s="226"/>
      <c r="AQ143" s="226"/>
      <c r="AR143" s="226"/>
      <c r="AS143" s="226"/>
      <c r="AT143" s="226"/>
      <c r="AU143" s="226"/>
      <c r="AV143" s="226"/>
      <c r="AW143" s="226"/>
      <c r="AX143" s="228"/>
      <c r="AY143" s="226"/>
      <c r="AZ143" s="226"/>
      <c r="BA143" s="226"/>
      <c r="BB143" s="226"/>
      <c r="BC143" s="226"/>
      <c r="BD143" s="226"/>
      <c r="BE143" s="226"/>
      <c r="BF143" s="226">
        <f>3*Z143</f>
        <v>0</v>
      </c>
      <c r="BG143" s="226"/>
      <c r="BH143" s="226"/>
      <c r="BI143" s="226"/>
      <c r="BJ143" s="226"/>
      <c r="BK143" s="226"/>
      <c r="BL143" s="226"/>
      <c r="BM143" s="228"/>
      <c r="BN143" s="226"/>
      <c r="BO143" s="233"/>
      <c r="BP143" s="233"/>
      <c r="BQ143" s="233"/>
      <c r="BR143" s="226">
        <f>3*Z143</f>
        <v>0</v>
      </c>
      <c r="BS143" s="233"/>
      <c r="BT143" s="233"/>
      <c r="BU143" s="80"/>
    </row>
    <row r="144" spans="1:73" ht="30" customHeight="1">
      <c r="A144" s="81"/>
      <c r="B144" s="197" t="s">
        <v>366</v>
      </c>
      <c r="C144" s="198" t="s">
        <v>355</v>
      </c>
      <c r="D144" s="234" t="s">
        <v>367</v>
      </c>
      <c r="E144" s="33" t="s">
        <v>368</v>
      </c>
      <c r="F144" s="201">
        <v>2</v>
      </c>
      <c r="G144" s="202">
        <v>36</v>
      </c>
      <c r="H144" s="203"/>
      <c r="I144" s="204"/>
      <c r="J144" s="205"/>
      <c r="K144" s="420"/>
      <c r="L144" s="207"/>
      <c r="M144" s="421"/>
      <c r="N144" s="209"/>
      <c r="O144" s="422"/>
      <c r="P144" s="423"/>
      <c r="Q144" s="424"/>
      <c r="R144" s="213"/>
      <c r="S144" s="214"/>
      <c r="T144" s="215"/>
      <c r="U144" s="425"/>
      <c r="V144" s="426"/>
      <c r="W144" s="427"/>
      <c r="X144" s="428"/>
      <c r="Y144" s="311"/>
      <c r="Z144" s="220">
        <f t="shared" si="22"/>
        <v>0</v>
      </c>
      <c r="AA144" s="220">
        <f t="shared" si="23"/>
        <v>0</v>
      </c>
      <c r="AB144" s="231">
        <f t="shared" si="24"/>
        <v>0</v>
      </c>
      <c r="AC144" s="232"/>
      <c r="AD144" s="312">
        <v>3.3</v>
      </c>
      <c r="AE144" s="223">
        <f t="shared" si="25"/>
        <v>0</v>
      </c>
      <c r="AF144" s="224">
        <f t="shared" si="26"/>
        <v>0</v>
      </c>
      <c r="AG144" s="225"/>
      <c r="AH144" s="226"/>
      <c r="AI144" s="226"/>
      <c r="AJ144" s="226"/>
      <c r="AK144" s="226"/>
      <c r="AL144" s="226"/>
      <c r="AM144" s="226"/>
      <c r="AN144" s="226">
        <f>2*Z144</f>
        <v>0</v>
      </c>
      <c r="AO144" s="226"/>
      <c r="AP144" s="226"/>
      <c r="AQ144" s="226"/>
      <c r="AR144" s="226"/>
      <c r="AS144" s="226"/>
      <c r="AT144" s="226"/>
      <c r="AU144" s="226"/>
      <c r="AV144" s="226"/>
      <c r="AW144" s="226"/>
      <c r="AX144" s="228"/>
      <c r="AY144" s="226"/>
      <c r="AZ144" s="226"/>
      <c r="BA144" s="226"/>
      <c r="BB144" s="226"/>
      <c r="BC144" s="226"/>
      <c r="BD144" s="226"/>
      <c r="BE144" s="226"/>
      <c r="BF144" s="226">
        <f>2*Z144</f>
        <v>0</v>
      </c>
      <c r="BG144" s="226"/>
      <c r="BH144" s="226"/>
      <c r="BI144" s="226"/>
      <c r="BJ144" s="226"/>
      <c r="BK144" s="226"/>
      <c r="BL144" s="226"/>
      <c r="BM144" s="228"/>
      <c r="BN144" s="226"/>
      <c r="BO144" s="233"/>
      <c r="BP144" s="233"/>
      <c r="BQ144" s="233"/>
      <c r="BR144" s="226">
        <f>2*Z144</f>
        <v>0</v>
      </c>
      <c r="BS144" s="233"/>
      <c r="BT144" s="233"/>
      <c r="BU144" s="80"/>
    </row>
    <row r="145" spans="1:73" ht="30" customHeight="1">
      <c r="A145" s="81"/>
      <c r="B145" s="197" t="s">
        <v>369</v>
      </c>
      <c r="C145" s="198" t="s">
        <v>355</v>
      </c>
      <c r="D145" s="234" t="s">
        <v>370</v>
      </c>
      <c r="E145" s="33" t="s">
        <v>371</v>
      </c>
      <c r="F145" s="201">
        <v>1</v>
      </c>
      <c r="G145" s="202">
        <v>28</v>
      </c>
      <c r="H145" s="203"/>
      <c r="I145" s="204"/>
      <c r="J145" s="205"/>
      <c r="K145" s="420"/>
      <c r="L145" s="207"/>
      <c r="M145" s="421"/>
      <c r="N145" s="209"/>
      <c r="O145" s="422"/>
      <c r="P145" s="423"/>
      <c r="Q145" s="424"/>
      <c r="R145" s="213"/>
      <c r="S145" s="214"/>
      <c r="T145" s="215"/>
      <c r="U145" s="425"/>
      <c r="V145" s="426"/>
      <c r="W145" s="427"/>
      <c r="X145" s="428"/>
      <c r="Y145" s="311"/>
      <c r="Z145" s="220">
        <f t="shared" si="22"/>
        <v>0</v>
      </c>
      <c r="AA145" s="220">
        <f t="shared" si="23"/>
        <v>0</v>
      </c>
      <c r="AB145" s="231">
        <f t="shared" si="24"/>
        <v>0</v>
      </c>
      <c r="AC145" s="232"/>
      <c r="AD145" s="312">
        <v>3.1</v>
      </c>
      <c r="AE145" s="223">
        <f t="shared" si="25"/>
        <v>0</v>
      </c>
      <c r="AF145" s="224">
        <f t="shared" si="26"/>
        <v>0</v>
      </c>
      <c r="AG145" s="225"/>
      <c r="AH145" s="226"/>
      <c r="AI145" s="226"/>
      <c r="AJ145" s="226"/>
      <c r="AK145" s="226"/>
      <c r="AL145" s="226"/>
      <c r="AM145" s="226"/>
      <c r="AN145" s="226">
        <f>1*Z145</f>
        <v>0</v>
      </c>
      <c r="AO145" s="226"/>
      <c r="AP145" s="226"/>
      <c r="AQ145" s="226"/>
      <c r="AR145" s="226"/>
      <c r="AS145" s="226"/>
      <c r="AT145" s="226"/>
      <c r="AU145" s="226"/>
      <c r="AV145" s="226"/>
      <c r="AW145" s="226"/>
      <c r="AX145" s="228"/>
      <c r="AY145" s="226"/>
      <c r="AZ145" s="226"/>
      <c r="BA145" s="226"/>
      <c r="BB145" s="226"/>
      <c r="BC145" s="226"/>
      <c r="BD145" s="226"/>
      <c r="BE145" s="226"/>
      <c r="BF145" s="226">
        <f>2*Z145</f>
        <v>0</v>
      </c>
      <c r="BG145" s="226"/>
      <c r="BH145" s="226"/>
      <c r="BI145" s="226"/>
      <c r="BJ145" s="226"/>
      <c r="BK145" s="226"/>
      <c r="BL145" s="226"/>
      <c r="BM145" s="228"/>
      <c r="BN145" s="226"/>
      <c r="BO145" s="233"/>
      <c r="BP145" s="233"/>
      <c r="BQ145" s="233"/>
      <c r="BR145" s="226">
        <f>1*Z145</f>
        <v>0</v>
      </c>
      <c r="BS145" s="233"/>
      <c r="BT145" s="233"/>
      <c r="BU145" s="80"/>
    </row>
    <row r="146" spans="1:73" ht="30" customHeight="1">
      <c r="A146" s="81"/>
      <c r="B146" s="197" t="s">
        <v>372</v>
      </c>
      <c r="C146" s="198" t="s">
        <v>355</v>
      </c>
      <c r="D146" s="234" t="s">
        <v>373</v>
      </c>
      <c r="E146" s="33" t="s">
        <v>374</v>
      </c>
      <c r="F146" s="201">
        <v>1</v>
      </c>
      <c r="G146" s="202">
        <v>20</v>
      </c>
      <c r="H146" s="203"/>
      <c r="I146" s="204"/>
      <c r="J146" s="205"/>
      <c r="K146" s="420"/>
      <c r="L146" s="207"/>
      <c r="M146" s="421"/>
      <c r="N146" s="209"/>
      <c r="O146" s="422"/>
      <c r="P146" s="423"/>
      <c r="Q146" s="424"/>
      <c r="R146" s="213"/>
      <c r="S146" s="214"/>
      <c r="T146" s="215"/>
      <c r="U146" s="425"/>
      <c r="V146" s="426"/>
      <c r="W146" s="427"/>
      <c r="X146" s="428"/>
      <c r="Y146" s="311"/>
      <c r="Z146" s="220">
        <f t="shared" si="22"/>
        <v>0</v>
      </c>
      <c r="AA146" s="220">
        <f t="shared" si="23"/>
        <v>0</v>
      </c>
      <c r="AB146" s="231">
        <f t="shared" si="24"/>
        <v>0</v>
      </c>
      <c r="AC146" s="232"/>
      <c r="AD146" s="312">
        <v>1.8</v>
      </c>
      <c r="AE146" s="223">
        <f t="shared" si="25"/>
        <v>0</v>
      </c>
      <c r="AF146" s="224">
        <f t="shared" si="26"/>
        <v>0</v>
      </c>
      <c r="AG146" s="225"/>
      <c r="AH146" s="226"/>
      <c r="AI146" s="226"/>
      <c r="AJ146" s="226"/>
      <c r="AK146" s="226">
        <f>1*Z146</f>
        <v>0</v>
      </c>
      <c r="AL146" s="226"/>
      <c r="AM146" s="226"/>
      <c r="AN146" s="226"/>
      <c r="AO146" s="226"/>
      <c r="AP146" s="226"/>
      <c r="AQ146" s="226"/>
      <c r="AR146" s="226"/>
      <c r="AS146" s="226"/>
      <c r="AT146" s="226"/>
      <c r="AU146" s="226"/>
      <c r="AV146" s="226"/>
      <c r="AW146" s="226"/>
      <c r="AX146" s="228"/>
      <c r="AY146" s="226"/>
      <c r="AZ146" s="226"/>
      <c r="BA146" s="226"/>
      <c r="BB146" s="226"/>
      <c r="BC146" s="226"/>
      <c r="BD146" s="226"/>
      <c r="BE146" s="226"/>
      <c r="BF146" s="226">
        <f>1*Z146</f>
        <v>0</v>
      </c>
      <c r="BG146" s="226"/>
      <c r="BH146" s="226"/>
      <c r="BI146" s="226"/>
      <c r="BJ146" s="226"/>
      <c r="BK146" s="226"/>
      <c r="BL146" s="226"/>
      <c r="BM146" s="228"/>
      <c r="BN146" s="226"/>
      <c r="BO146" s="233"/>
      <c r="BP146" s="233"/>
      <c r="BQ146" s="233"/>
      <c r="BR146" s="226">
        <f>1*Z146</f>
        <v>0</v>
      </c>
      <c r="BS146" s="233"/>
      <c r="BT146" s="233"/>
      <c r="BU146" s="80"/>
    </row>
    <row r="147" spans="1:73" ht="30" customHeight="1">
      <c r="A147" s="81">
        <v>1</v>
      </c>
      <c r="B147" s="197" t="s">
        <v>375</v>
      </c>
      <c r="C147" s="198" t="s">
        <v>355</v>
      </c>
      <c r="D147" s="234" t="s">
        <v>376</v>
      </c>
      <c r="E147" s="33" t="s">
        <v>377</v>
      </c>
      <c r="F147" s="201">
        <v>5</v>
      </c>
      <c r="G147" s="202">
        <v>11</v>
      </c>
      <c r="H147" s="203"/>
      <c r="I147" s="204"/>
      <c r="J147" s="205"/>
      <c r="K147" s="420"/>
      <c r="L147" s="207"/>
      <c r="M147" s="421"/>
      <c r="N147" s="209"/>
      <c r="O147" s="422"/>
      <c r="P147" s="423"/>
      <c r="Q147" s="424"/>
      <c r="R147" s="213"/>
      <c r="S147" s="214"/>
      <c r="T147" s="215"/>
      <c r="U147" s="425"/>
      <c r="V147" s="426"/>
      <c r="W147" s="427"/>
      <c r="X147" s="428"/>
      <c r="Y147" s="311"/>
      <c r="Z147" s="220">
        <f t="shared" si="22"/>
        <v>0</v>
      </c>
      <c r="AA147" s="220">
        <f t="shared" si="23"/>
        <v>0</v>
      </c>
      <c r="AB147" s="231">
        <f t="shared" si="24"/>
        <v>0</v>
      </c>
      <c r="AC147" s="232"/>
      <c r="AD147" s="312">
        <v>0.8</v>
      </c>
      <c r="AE147" s="223">
        <f t="shared" si="25"/>
        <v>0</v>
      </c>
      <c r="AF147" s="224">
        <f t="shared" si="26"/>
        <v>0</v>
      </c>
      <c r="AG147" s="225"/>
      <c r="AH147" s="226"/>
      <c r="AI147" s="226"/>
      <c r="AJ147" s="226"/>
      <c r="AK147" s="226"/>
      <c r="AL147" s="226"/>
      <c r="AM147" s="226"/>
      <c r="AN147" s="226"/>
      <c r="AO147" s="226"/>
      <c r="AP147" s="226"/>
      <c r="AQ147" s="226"/>
      <c r="AR147" s="226"/>
      <c r="AS147" s="226"/>
      <c r="AT147" s="226"/>
      <c r="AU147" s="226"/>
      <c r="AV147" s="226"/>
      <c r="AW147" s="226"/>
      <c r="AX147" s="228"/>
      <c r="AY147" s="226"/>
      <c r="AZ147" s="226"/>
      <c r="BA147" s="226"/>
      <c r="BB147" s="226">
        <f>3*Z147</f>
        <v>0</v>
      </c>
      <c r="BC147" s="226"/>
      <c r="BD147" s="226">
        <f>7*Z147</f>
        <v>0</v>
      </c>
      <c r="BE147" s="226"/>
      <c r="BF147" s="226"/>
      <c r="BG147" s="226"/>
      <c r="BH147" s="226"/>
      <c r="BI147" s="226"/>
      <c r="BJ147" s="226"/>
      <c r="BK147" s="226"/>
      <c r="BL147" s="226"/>
      <c r="BM147" s="228"/>
      <c r="BN147" s="226">
        <f>5*Z147</f>
        <v>0</v>
      </c>
      <c r="BO147" s="233"/>
      <c r="BP147" s="233"/>
      <c r="BQ147" s="233"/>
      <c r="BR147" s="233"/>
      <c r="BS147" s="233"/>
      <c r="BT147" s="233"/>
      <c r="BU147" s="80"/>
    </row>
    <row r="148" spans="1:73" ht="30" customHeight="1">
      <c r="A148" s="81"/>
      <c r="B148" s="197" t="s">
        <v>378</v>
      </c>
      <c r="C148" s="198" t="s">
        <v>355</v>
      </c>
      <c r="D148" s="234" t="s">
        <v>379</v>
      </c>
      <c r="E148" s="33" t="s">
        <v>380</v>
      </c>
      <c r="F148" s="201">
        <v>10</v>
      </c>
      <c r="G148" s="202">
        <v>94</v>
      </c>
      <c r="H148" s="203"/>
      <c r="I148" s="204"/>
      <c r="J148" s="205"/>
      <c r="K148" s="420"/>
      <c r="L148" s="207"/>
      <c r="M148" s="421"/>
      <c r="N148" s="209"/>
      <c r="O148" s="422"/>
      <c r="P148" s="423"/>
      <c r="Q148" s="424"/>
      <c r="R148" s="213"/>
      <c r="S148" s="214"/>
      <c r="T148" s="215"/>
      <c r="U148" s="425"/>
      <c r="V148" s="426"/>
      <c r="W148" s="427"/>
      <c r="X148" s="428"/>
      <c r="Y148" s="311"/>
      <c r="Z148" s="220">
        <f t="shared" si="22"/>
        <v>0</v>
      </c>
      <c r="AA148" s="220">
        <f t="shared" si="23"/>
        <v>0</v>
      </c>
      <c r="AB148" s="231">
        <f t="shared" si="24"/>
        <v>0</v>
      </c>
      <c r="AC148" s="232"/>
      <c r="AD148" s="312">
        <v>7.4</v>
      </c>
      <c r="AE148" s="223">
        <f t="shared" si="25"/>
        <v>0</v>
      </c>
      <c r="AF148" s="224">
        <f t="shared" si="26"/>
        <v>0</v>
      </c>
      <c r="AG148" s="225"/>
      <c r="AH148" s="226"/>
      <c r="AI148" s="226"/>
      <c r="AJ148" s="226"/>
      <c r="AK148" s="226">
        <f>2*Z148</f>
        <v>0</v>
      </c>
      <c r="AL148" s="226">
        <f>3*Z148</f>
        <v>0</v>
      </c>
      <c r="AM148" s="226">
        <f>3*Z148</f>
        <v>0</v>
      </c>
      <c r="AN148" s="226">
        <f>2*Z148</f>
        <v>0</v>
      </c>
      <c r="AO148" s="226"/>
      <c r="AP148" s="226"/>
      <c r="AQ148" s="226"/>
      <c r="AR148" s="226"/>
      <c r="AS148" s="226"/>
      <c r="AT148" s="226"/>
      <c r="AU148" s="226"/>
      <c r="AV148" s="226"/>
      <c r="AW148" s="226"/>
      <c r="AX148" s="228"/>
      <c r="AY148" s="226"/>
      <c r="AZ148" s="226"/>
      <c r="BA148" s="226"/>
      <c r="BB148" s="226"/>
      <c r="BC148" s="226"/>
      <c r="BD148" s="226">
        <f>9*Z148</f>
        <v>0</v>
      </c>
      <c r="BE148" s="226"/>
      <c r="BF148" s="226">
        <f>1*Z148</f>
        <v>0</v>
      </c>
      <c r="BG148" s="226"/>
      <c r="BH148" s="226"/>
      <c r="BI148" s="226"/>
      <c r="BJ148" s="226"/>
      <c r="BK148" s="226"/>
      <c r="BL148" s="226"/>
      <c r="BM148" s="228"/>
      <c r="BN148" s="226"/>
      <c r="BO148" s="233"/>
      <c r="BP148" s="226">
        <f>10*Z148</f>
        <v>0</v>
      </c>
      <c r="BQ148" s="233"/>
      <c r="BR148" s="233"/>
      <c r="BS148" s="233"/>
      <c r="BT148" s="233"/>
      <c r="BU148" s="80"/>
    </row>
    <row r="149" spans="1:73" ht="30" customHeight="1">
      <c r="A149" s="81"/>
      <c r="B149" s="197" t="s">
        <v>381</v>
      </c>
      <c r="C149" s="198" t="s">
        <v>355</v>
      </c>
      <c r="D149" s="199" t="s">
        <v>382</v>
      </c>
      <c r="E149" s="33" t="s">
        <v>383</v>
      </c>
      <c r="F149" s="201">
        <v>5</v>
      </c>
      <c r="G149" s="202">
        <v>72</v>
      </c>
      <c r="H149" s="203"/>
      <c r="I149" s="204"/>
      <c r="J149" s="205"/>
      <c r="K149" s="420"/>
      <c r="L149" s="207"/>
      <c r="M149" s="421"/>
      <c r="N149" s="209"/>
      <c r="O149" s="422"/>
      <c r="P149" s="423"/>
      <c r="Q149" s="424"/>
      <c r="R149" s="213"/>
      <c r="S149" s="214"/>
      <c r="T149" s="215"/>
      <c r="U149" s="425"/>
      <c r="V149" s="426"/>
      <c r="W149" s="427"/>
      <c r="X149" s="428"/>
      <c r="Y149" s="311"/>
      <c r="Z149" s="220">
        <f t="shared" si="22"/>
        <v>0</v>
      </c>
      <c r="AA149" s="220">
        <f t="shared" si="23"/>
        <v>0</v>
      </c>
      <c r="AB149" s="231">
        <f t="shared" si="24"/>
        <v>0</v>
      </c>
      <c r="AC149" s="431">
        <v>6</v>
      </c>
      <c r="AD149" s="312">
        <v>6</v>
      </c>
      <c r="AE149" s="223">
        <f t="shared" si="25"/>
        <v>0</v>
      </c>
      <c r="AF149" s="224">
        <f t="shared" si="26"/>
        <v>0</v>
      </c>
      <c r="AG149" s="225"/>
      <c r="AH149" s="226"/>
      <c r="AI149" s="226"/>
      <c r="AJ149" s="226"/>
      <c r="AK149" s="226"/>
      <c r="AL149" s="226"/>
      <c r="AM149" s="226">
        <f>1*Z149</f>
        <v>0</v>
      </c>
      <c r="AN149" s="226">
        <f>2*Z149</f>
        <v>0</v>
      </c>
      <c r="AO149" s="226">
        <f>1*Z149</f>
        <v>0</v>
      </c>
      <c r="AP149" s="226"/>
      <c r="AQ149" s="226">
        <f>1*Z149</f>
        <v>0</v>
      </c>
      <c r="AR149" s="226"/>
      <c r="AS149" s="226"/>
      <c r="AT149" s="226"/>
      <c r="AU149" s="226"/>
      <c r="AV149" s="226"/>
      <c r="AW149" s="226"/>
      <c r="AX149" s="228"/>
      <c r="AY149" s="226"/>
      <c r="AZ149" s="226"/>
      <c r="BA149" s="226"/>
      <c r="BB149" s="226">
        <f>1*Z149</f>
        <v>0</v>
      </c>
      <c r="BC149" s="226"/>
      <c r="BD149" s="226">
        <f>19*Z149</f>
        <v>0</v>
      </c>
      <c r="BE149" s="226"/>
      <c r="BF149" s="226"/>
      <c r="BG149" s="226"/>
      <c r="BH149" s="226"/>
      <c r="BI149" s="226"/>
      <c r="BJ149" s="226"/>
      <c r="BK149" s="226"/>
      <c r="BL149" s="226"/>
      <c r="BM149" s="228"/>
      <c r="BN149" s="226"/>
      <c r="BO149" s="233"/>
      <c r="BP149" s="233"/>
      <c r="BQ149" s="226">
        <f>5*Z149</f>
        <v>0</v>
      </c>
      <c r="BR149" s="233"/>
      <c r="BS149" s="233"/>
      <c r="BT149" s="233"/>
      <c r="BU149" s="80"/>
    </row>
    <row r="150" spans="1:73" ht="30" customHeight="1">
      <c r="A150" s="81"/>
      <c r="B150" s="197" t="s">
        <v>384</v>
      </c>
      <c r="C150" s="198" t="s">
        <v>355</v>
      </c>
      <c r="D150" s="234" t="s">
        <v>385</v>
      </c>
      <c r="E150" s="33" t="s">
        <v>386</v>
      </c>
      <c r="F150" s="201">
        <v>5</v>
      </c>
      <c r="G150" s="202">
        <v>57</v>
      </c>
      <c r="H150" s="203"/>
      <c r="I150" s="204"/>
      <c r="J150" s="205"/>
      <c r="K150" s="420"/>
      <c r="L150" s="207"/>
      <c r="M150" s="421"/>
      <c r="N150" s="209"/>
      <c r="O150" s="422"/>
      <c r="P150" s="423"/>
      <c r="Q150" s="424"/>
      <c r="R150" s="213"/>
      <c r="S150" s="214"/>
      <c r="T150" s="215"/>
      <c r="U150" s="425"/>
      <c r="V150" s="426"/>
      <c r="W150" s="427"/>
      <c r="X150" s="428"/>
      <c r="Y150" s="311"/>
      <c r="Z150" s="220">
        <f t="shared" si="22"/>
        <v>0</v>
      </c>
      <c r="AA150" s="220">
        <f t="shared" si="23"/>
        <v>0</v>
      </c>
      <c r="AB150" s="231">
        <f t="shared" si="24"/>
        <v>0</v>
      </c>
      <c r="AC150" s="232"/>
      <c r="AD150" s="312">
        <v>4.7</v>
      </c>
      <c r="AE150" s="223">
        <f t="shared" si="25"/>
        <v>0</v>
      </c>
      <c r="AF150" s="224">
        <f t="shared" si="26"/>
        <v>0</v>
      </c>
      <c r="AG150" s="225"/>
      <c r="AH150" s="226"/>
      <c r="AI150" s="226"/>
      <c r="AJ150" s="226"/>
      <c r="AK150" s="226"/>
      <c r="AL150" s="226"/>
      <c r="AM150" s="226">
        <f>2*Z150</f>
        <v>0</v>
      </c>
      <c r="AN150" s="226"/>
      <c r="AO150" s="226">
        <f>3*Z150</f>
        <v>0</v>
      </c>
      <c r="AP150" s="226"/>
      <c r="AQ150" s="226"/>
      <c r="AR150" s="226"/>
      <c r="AS150" s="226"/>
      <c r="AT150" s="226"/>
      <c r="AU150" s="226"/>
      <c r="AV150" s="226"/>
      <c r="AW150" s="226"/>
      <c r="AX150" s="228"/>
      <c r="AY150" s="226"/>
      <c r="AZ150" s="226"/>
      <c r="BA150" s="226"/>
      <c r="BB150" s="226"/>
      <c r="BC150" s="226"/>
      <c r="BD150" s="226">
        <f>1*Z150</f>
        <v>0</v>
      </c>
      <c r="BE150" s="226"/>
      <c r="BF150" s="226">
        <f>3*Z150</f>
        <v>0</v>
      </c>
      <c r="BG150" s="226"/>
      <c r="BH150" s="226"/>
      <c r="BI150" s="226"/>
      <c r="BJ150" s="226">
        <f>1*Z150</f>
        <v>0</v>
      </c>
      <c r="BK150" s="226"/>
      <c r="BL150" s="226"/>
      <c r="BM150" s="228"/>
      <c r="BN150" s="226"/>
      <c r="BO150" s="233"/>
      <c r="BP150" s="233"/>
      <c r="BQ150" s="226">
        <f>5*Z150</f>
        <v>0</v>
      </c>
      <c r="BR150" s="233"/>
      <c r="BS150" s="233"/>
      <c r="BT150" s="233"/>
      <c r="BU150" s="80"/>
    </row>
    <row r="151" spans="1:73" ht="30" customHeight="1">
      <c r="A151" s="81"/>
      <c r="B151" s="197" t="s">
        <v>387</v>
      </c>
      <c r="C151" s="198" t="s">
        <v>355</v>
      </c>
      <c r="D151" s="234" t="s">
        <v>388</v>
      </c>
      <c r="E151" s="190" t="s">
        <v>389</v>
      </c>
      <c r="F151" s="201">
        <v>5</v>
      </c>
      <c r="G151" s="202">
        <v>105</v>
      </c>
      <c r="H151" s="203"/>
      <c r="I151" s="204"/>
      <c r="J151" s="205"/>
      <c r="K151" s="420"/>
      <c r="L151" s="207"/>
      <c r="M151" s="421"/>
      <c r="N151" s="209"/>
      <c r="O151" s="422"/>
      <c r="P151" s="423"/>
      <c r="Q151" s="424"/>
      <c r="R151" s="213"/>
      <c r="S151" s="214"/>
      <c r="T151" s="215"/>
      <c r="U151" s="425"/>
      <c r="V151" s="426"/>
      <c r="W151" s="427"/>
      <c r="X151" s="428"/>
      <c r="Y151" s="311"/>
      <c r="Z151" s="220">
        <f t="shared" si="22"/>
        <v>0</v>
      </c>
      <c r="AA151" s="220">
        <f t="shared" si="23"/>
        <v>0</v>
      </c>
      <c r="AB151" s="231">
        <f t="shared" si="24"/>
        <v>0</v>
      </c>
      <c r="AC151" s="232"/>
      <c r="AD151" s="312">
        <v>9.5</v>
      </c>
      <c r="AE151" s="223">
        <f t="shared" si="25"/>
        <v>0</v>
      </c>
      <c r="AF151" s="224">
        <f t="shared" si="26"/>
        <v>0</v>
      </c>
      <c r="AG151" s="225"/>
      <c r="AH151" s="226"/>
      <c r="AI151" s="226"/>
      <c r="AJ151" s="226"/>
      <c r="AK151" s="226"/>
      <c r="AL151" s="226"/>
      <c r="AM151" s="226">
        <f>1*Z151</f>
        <v>0</v>
      </c>
      <c r="AN151" s="226"/>
      <c r="AO151" s="226"/>
      <c r="AP151" s="226"/>
      <c r="AQ151" s="226">
        <f>4*Z151</f>
        <v>0</v>
      </c>
      <c r="AR151" s="226"/>
      <c r="AS151" s="226"/>
      <c r="AT151" s="226"/>
      <c r="AU151" s="226"/>
      <c r="AV151" s="226"/>
      <c r="AW151" s="226"/>
      <c r="AX151" s="228"/>
      <c r="AY151" s="226"/>
      <c r="AZ151" s="226"/>
      <c r="BA151" s="226"/>
      <c r="BB151" s="226"/>
      <c r="BC151" s="226"/>
      <c r="BD151" s="226">
        <f>6*Z151</f>
        <v>0</v>
      </c>
      <c r="BE151" s="226"/>
      <c r="BF151" s="226">
        <f>12*Z151</f>
        <v>0</v>
      </c>
      <c r="BG151" s="226"/>
      <c r="BH151" s="226">
        <f>2*Z151</f>
        <v>0</v>
      </c>
      <c r="BI151" s="226"/>
      <c r="BJ151" s="226"/>
      <c r="BK151" s="226"/>
      <c r="BL151" s="226"/>
      <c r="BM151" s="228"/>
      <c r="BN151" s="226"/>
      <c r="BO151" s="233"/>
      <c r="BP151" s="233"/>
      <c r="BQ151" s="233"/>
      <c r="BR151" s="226">
        <f>5*Z151</f>
        <v>0</v>
      </c>
      <c r="BS151" s="233"/>
      <c r="BT151" s="233"/>
      <c r="BU151" s="80"/>
    </row>
    <row r="152" spans="1:73" ht="30" customHeight="1">
      <c r="A152" s="81"/>
      <c r="B152" s="197" t="s">
        <v>390</v>
      </c>
      <c r="C152" s="198" t="s">
        <v>355</v>
      </c>
      <c r="D152" s="234" t="s">
        <v>391</v>
      </c>
      <c r="E152" s="190" t="s">
        <v>392</v>
      </c>
      <c r="F152" s="201">
        <v>2</v>
      </c>
      <c r="G152" s="202">
        <v>55</v>
      </c>
      <c r="H152" s="203"/>
      <c r="I152" s="204"/>
      <c r="J152" s="205"/>
      <c r="K152" s="420"/>
      <c r="L152" s="207"/>
      <c r="M152" s="421"/>
      <c r="N152" s="209"/>
      <c r="O152" s="422"/>
      <c r="P152" s="423"/>
      <c r="Q152" s="424"/>
      <c r="R152" s="213"/>
      <c r="S152" s="214"/>
      <c r="T152" s="215"/>
      <c r="U152" s="425"/>
      <c r="V152" s="426"/>
      <c r="W152" s="427"/>
      <c r="X152" s="428"/>
      <c r="Y152" s="311"/>
      <c r="Z152" s="220">
        <f t="shared" si="22"/>
        <v>0</v>
      </c>
      <c r="AA152" s="220">
        <f t="shared" si="23"/>
        <v>0</v>
      </c>
      <c r="AB152" s="231">
        <f t="shared" si="24"/>
        <v>0</v>
      </c>
      <c r="AC152" s="232"/>
      <c r="AD152" s="312">
        <v>5</v>
      </c>
      <c r="AE152" s="223">
        <f t="shared" si="25"/>
        <v>0</v>
      </c>
      <c r="AF152" s="224">
        <f t="shared" si="26"/>
        <v>0</v>
      </c>
      <c r="AG152" s="225"/>
      <c r="AH152" s="226"/>
      <c r="AI152" s="226"/>
      <c r="AJ152" s="226"/>
      <c r="AK152" s="226"/>
      <c r="AL152" s="226"/>
      <c r="AM152" s="226">
        <f>1*Z152</f>
        <v>0</v>
      </c>
      <c r="AN152" s="226"/>
      <c r="AO152" s="226">
        <f>1*Z152</f>
        <v>0</v>
      </c>
      <c r="AP152" s="226"/>
      <c r="AQ152" s="226"/>
      <c r="AR152" s="226"/>
      <c r="AS152" s="226"/>
      <c r="AT152" s="226"/>
      <c r="AU152" s="226"/>
      <c r="AV152" s="226"/>
      <c r="AW152" s="226"/>
      <c r="AX152" s="228"/>
      <c r="AY152" s="226"/>
      <c r="AZ152" s="226"/>
      <c r="BA152" s="226"/>
      <c r="BB152" s="226"/>
      <c r="BC152" s="226"/>
      <c r="BD152" s="226"/>
      <c r="BE152" s="226"/>
      <c r="BF152" s="226">
        <f>2*Z152</f>
        <v>0</v>
      </c>
      <c r="BG152" s="226"/>
      <c r="BH152" s="226"/>
      <c r="BI152" s="226"/>
      <c r="BJ152" s="226"/>
      <c r="BK152" s="226"/>
      <c r="BL152" s="226"/>
      <c r="BM152" s="228"/>
      <c r="BN152" s="226"/>
      <c r="BO152" s="233"/>
      <c r="BP152" s="233"/>
      <c r="BQ152" s="233"/>
      <c r="BR152" s="233"/>
      <c r="BS152" s="226">
        <f>2*Z152</f>
        <v>0</v>
      </c>
      <c r="BT152" s="233"/>
      <c r="BU152" s="80"/>
    </row>
    <row r="153" spans="1:73" ht="30" customHeight="1">
      <c r="A153" s="81"/>
      <c r="B153" s="197" t="s">
        <v>393</v>
      </c>
      <c r="C153" s="198" t="s">
        <v>355</v>
      </c>
      <c r="D153" s="234" t="s">
        <v>394</v>
      </c>
      <c r="E153" s="33" t="s">
        <v>395</v>
      </c>
      <c r="F153" s="201">
        <v>10</v>
      </c>
      <c r="G153" s="202">
        <v>67</v>
      </c>
      <c r="H153" s="203"/>
      <c r="I153" s="204"/>
      <c r="J153" s="205"/>
      <c r="K153" s="420"/>
      <c r="L153" s="207"/>
      <c r="M153" s="421"/>
      <c r="N153" s="209"/>
      <c r="O153" s="422"/>
      <c r="P153" s="423"/>
      <c r="Q153" s="424"/>
      <c r="R153" s="213"/>
      <c r="S153" s="214"/>
      <c r="T153" s="215"/>
      <c r="U153" s="425"/>
      <c r="V153" s="426"/>
      <c r="W153" s="427"/>
      <c r="X153" s="428"/>
      <c r="Y153" s="311"/>
      <c r="Z153" s="220">
        <f t="shared" si="22"/>
        <v>0</v>
      </c>
      <c r="AA153" s="220">
        <f t="shared" si="23"/>
        <v>0</v>
      </c>
      <c r="AB153" s="231">
        <f t="shared" si="24"/>
        <v>0</v>
      </c>
      <c r="AC153" s="232"/>
      <c r="AD153" s="312">
        <v>5.7</v>
      </c>
      <c r="AE153" s="223">
        <f t="shared" si="25"/>
        <v>0</v>
      </c>
      <c r="AF153" s="224">
        <f t="shared" si="26"/>
        <v>0</v>
      </c>
      <c r="AG153" s="225"/>
      <c r="AH153" s="226"/>
      <c r="AI153" s="226"/>
      <c r="AJ153" s="226"/>
      <c r="AK153" s="226"/>
      <c r="AL153" s="226"/>
      <c r="AM153" s="226"/>
      <c r="AN153" s="226"/>
      <c r="AO153" s="226"/>
      <c r="AP153" s="226"/>
      <c r="AQ153" s="226"/>
      <c r="AR153" s="226"/>
      <c r="AS153" s="226"/>
      <c r="AT153" s="226"/>
      <c r="AU153" s="226"/>
      <c r="AV153" s="226"/>
      <c r="AW153" s="226"/>
      <c r="AX153" s="228"/>
      <c r="AY153" s="226"/>
      <c r="AZ153" s="226"/>
      <c r="BA153" s="226"/>
      <c r="BB153" s="226">
        <f>5*Z153</f>
        <v>0</v>
      </c>
      <c r="BC153" s="226"/>
      <c r="BD153" s="226">
        <f>33*Z153</f>
        <v>0</v>
      </c>
      <c r="BE153" s="226"/>
      <c r="BF153" s="226">
        <f>2*Z153</f>
        <v>0</v>
      </c>
      <c r="BG153" s="226"/>
      <c r="BH153" s="226"/>
      <c r="BI153" s="226"/>
      <c r="BJ153" s="226"/>
      <c r="BK153" s="226"/>
      <c r="BL153" s="226"/>
      <c r="BM153" s="228"/>
      <c r="BN153" s="226"/>
      <c r="BO153" s="233"/>
      <c r="BP153" s="226">
        <f>10*Z153</f>
        <v>0</v>
      </c>
      <c r="BQ153" s="233"/>
      <c r="BR153" s="233"/>
      <c r="BS153" s="233"/>
      <c r="BT153" s="233"/>
      <c r="BU153" s="80"/>
    </row>
    <row r="154" spans="1:73" ht="30" customHeight="1">
      <c r="A154" s="81"/>
      <c r="B154" s="197" t="s">
        <v>396</v>
      </c>
      <c r="C154" s="198" t="s">
        <v>355</v>
      </c>
      <c r="D154" s="234" t="s">
        <v>397</v>
      </c>
      <c r="E154" s="198"/>
      <c r="F154" s="201">
        <v>10</v>
      </c>
      <c r="G154" s="202">
        <v>94</v>
      </c>
      <c r="H154" s="203"/>
      <c r="I154" s="204"/>
      <c r="J154" s="205"/>
      <c r="K154" s="420"/>
      <c r="L154" s="207"/>
      <c r="M154" s="421"/>
      <c r="N154" s="209"/>
      <c r="O154" s="422"/>
      <c r="P154" s="423"/>
      <c r="Q154" s="424"/>
      <c r="R154" s="213"/>
      <c r="S154" s="214"/>
      <c r="T154" s="215"/>
      <c r="U154" s="425"/>
      <c r="V154" s="426"/>
      <c r="W154" s="427"/>
      <c r="X154" s="428"/>
      <c r="Y154" s="311"/>
      <c r="Z154" s="220">
        <f t="shared" si="22"/>
        <v>0</v>
      </c>
      <c r="AA154" s="220">
        <f t="shared" si="23"/>
        <v>0</v>
      </c>
      <c r="AB154" s="231">
        <f t="shared" si="24"/>
        <v>0</v>
      </c>
      <c r="AC154" s="232"/>
      <c r="AD154" s="312">
        <v>7</v>
      </c>
      <c r="AE154" s="223">
        <f t="shared" si="25"/>
        <v>0</v>
      </c>
      <c r="AF154" s="224">
        <f t="shared" si="26"/>
        <v>0</v>
      </c>
      <c r="AG154" s="225"/>
      <c r="AH154" s="226"/>
      <c r="AI154" s="226"/>
      <c r="AJ154" s="226">
        <f>2*Z154</f>
        <v>0</v>
      </c>
      <c r="AK154" s="226">
        <f>4*Z154</f>
        <v>0</v>
      </c>
      <c r="AL154" s="226">
        <f>4*Z154</f>
        <v>0</v>
      </c>
      <c r="AM154" s="226"/>
      <c r="AN154" s="226"/>
      <c r="AO154" s="226"/>
      <c r="AP154" s="226"/>
      <c r="AQ154" s="226"/>
      <c r="AR154" s="226"/>
      <c r="AS154" s="226"/>
      <c r="AT154" s="226"/>
      <c r="AU154" s="226"/>
      <c r="AV154" s="226"/>
      <c r="AW154" s="226"/>
      <c r="AX154" s="228"/>
      <c r="AY154" s="226"/>
      <c r="AZ154" s="226"/>
      <c r="BA154" s="226"/>
      <c r="BB154" s="226"/>
      <c r="BC154" s="226"/>
      <c r="BD154" s="226">
        <f>4*Z154</f>
        <v>0</v>
      </c>
      <c r="BE154" s="226"/>
      <c r="BF154" s="226">
        <f>6*Z154</f>
        <v>0</v>
      </c>
      <c r="BG154" s="226"/>
      <c r="BH154" s="226"/>
      <c r="BI154" s="226"/>
      <c r="BJ154" s="226"/>
      <c r="BK154" s="226"/>
      <c r="BL154" s="226"/>
      <c r="BM154" s="228"/>
      <c r="BN154" s="226"/>
      <c r="BO154" s="233"/>
      <c r="BP154" s="226">
        <f>10*Z154</f>
        <v>0</v>
      </c>
      <c r="BQ154" s="233"/>
      <c r="BR154" s="233"/>
      <c r="BS154" s="233"/>
      <c r="BT154" s="233"/>
      <c r="BU154" s="80"/>
    </row>
    <row r="155" spans="1:73" ht="30" customHeight="1">
      <c r="A155" s="81"/>
      <c r="B155" s="197" t="s">
        <v>398</v>
      </c>
      <c r="C155" s="198" t="s">
        <v>355</v>
      </c>
      <c r="D155" s="234" t="s">
        <v>399</v>
      </c>
      <c r="E155" s="33" t="s">
        <v>400</v>
      </c>
      <c r="F155" s="201">
        <v>6</v>
      </c>
      <c r="G155" s="202">
        <v>65</v>
      </c>
      <c r="H155" s="203"/>
      <c r="I155" s="204"/>
      <c r="J155" s="205"/>
      <c r="K155" s="420"/>
      <c r="L155" s="207"/>
      <c r="M155" s="421"/>
      <c r="N155" s="209"/>
      <c r="O155" s="422"/>
      <c r="P155" s="423"/>
      <c r="Q155" s="424"/>
      <c r="R155" s="213"/>
      <c r="S155" s="214"/>
      <c r="T155" s="215"/>
      <c r="U155" s="425"/>
      <c r="V155" s="426"/>
      <c r="W155" s="427"/>
      <c r="X155" s="428"/>
      <c r="Y155" s="311"/>
      <c r="Z155" s="220">
        <f t="shared" si="22"/>
        <v>0</v>
      </c>
      <c r="AA155" s="220">
        <f t="shared" si="23"/>
        <v>0</v>
      </c>
      <c r="AB155" s="231">
        <f t="shared" si="24"/>
        <v>0</v>
      </c>
      <c r="AC155" s="232"/>
      <c r="AD155" s="312">
        <v>3.4</v>
      </c>
      <c r="AE155" s="223">
        <f t="shared" si="25"/>
        <v>0</v>
      </c>
      <c r="AF155" s="224">
        <f t="shared" si="26"/>
        <v>0</v>
      </c>
      <c r="AG155" s="225"/>
      <c r="AH155" s="226"/>
      <c r="AI155" s="226"/>
      <c r="AJ155" s="226">
        <f>3*Z155</f>
        <v>0</v>
      </c>
      <c r="AK155" s="226">
        <f>3*Z155</f>
        <v>0</v>
      </c>
      <c r="AL155" s="226"/>
      <c r="AM155" s="226"/>
      <c r="AN155" s="226"/>
      <c r="AO155" s="226"/>
      <c r="AP155" s="226"/>
      <c r="AQ155" s="226"/>
      <c r="AR155" s="226"/>
      <c r="AS155" s="226"/>
      <c r="AT155" s="226"/>
      <c r="AU155" s="226"/>
      <c r="AV155" s="226"/>
      <c r="AW155" s="226"/>
      <c r="AX155" s="228"/>
      <c r="AY155" s="226"/>
      <c r="AZ155" s="226"/>
      <c r="BA155" s="226"/>
      <c r="BB155" s="226"/>
      <c r="BC155" s="226"/>
      <c r="BD155" s="226">
        <f>8*Z155</f>
        <v>0</v>
      </c>
      <c r="BE155" s="226"/>
      <c r="BF155" s="226">
        <f>17*Z155</f>
        <v>0</v>
      </c>
      <c r="BG155" s="226"/>
      <c r="BH155" s="226"/>
      <c r="BI155" s="226"/>
      <c r="BJ155" s="226"/>
      <c r="BK155" s="226"/>
      <c r="BL155" s="226"/>
      <c r="BM155" s="228"/>
      <c r="BN155" s="226"/>
      <c r="BO155" s="233"/>
      <c r="BP155" s="233"/>
      <c r="BQ155" s="226">
        <f>6*Z155</f>
        <v>0</v>
      </c>
      <c r="BR155" s="233"/>
      <c r="BS155" s="233"/>
      <c r="BT155" s="233"/>
      <c r="BU155" s="80"/>
    </row>
    <row r="156" spans="1:73" ht="30" customHeight="1">
      <c r="A156" s="81"/>
      <c r="B156" s="197" t="s">
        <v>401</v>
      </c>
      <c r="C156" s="198" t="s">
        <v>355</v>
      </c>
      <c r="D156" s="234" t="s">
        <v>402</v>
      </c>
      <c r="E156" s="33" t="s">
        <v>403</v>
      </c>
      <c r="F156" s="201">
        <v>3</v>
      </c>
      <c r="G156" s="202">
        <v>43</v>
      </c>
      <c r="H156" s="203"/>
      <c r="I156" s="204"/>
      <c r="J156" s="205"/>
      <c r="K156" s="420"/>
      <c r="L156" s="207"/>
      <c r="M156" s="421"/>
      <c r="N156" s="209"/>
      <c r="O156" s="422"/>
      <c r="P156" s="423"/>
      <c r="Q156" s="424"/>
      <c r="R156" s="213"/>
      <c r="S156" s="214"/>
      <c r="T156" s="215"/>
      <c r="U156" s="425"/>
      <c r="V156" s="426"/>
      <c r="W156" s="427"/>
      <c r="X156" s="428"/>
      <c r="Y156" s="311"/>
      <c r="Z156" s="220">
        <f t="shared" si="22"/>
        <v>0</v>
      </c>
      <c r="AA156" s="220">
        <f t="shared" si="23"/>
        <v>0</v>
      </c>
      <c r="AB156" s="231">
        <f t="shared" si="24"/>
        <v>0</v>
      </c>
      <c r="AC156" s="232"/>
      <c r="AD156" s="312">
        <v>3.8</v>
      </c>
      <c r="AE156" s="223">
        <f t="shared" si="25"/>
        <v>0</v>
      </c>
      <c r="AF156" s="224">
        <f t="shared" si="26"/>
        <v>0</v>
      </c>
      <c r="AG156" s="225"/>
      <c r="AH156" s="226"/>
      <c r="AI156" s="226"/>
      <c r="AJ156" s="226">
        <f>1*Z156</f>
        <v>0</v>
      </c>
      <c r="AK156" s="226">
        <f>2*Z156</f>
        <v>0</v>
      </c>
      <c r="AL156" s="226"/>
      <c r="AM156" s="226"/>
      <c r="AN156" s="226"/>
      <c r="AO156" s="226"/>
      <c r="AP156" s="226"/>
      <c r="AQ156" s="226"/>
      <c r="AR156" s="226"/>
      <c r="AS156" s="226"/>
      <c r="AT156" s="226"/>
      <c r="AU156" s="226"/>
      <c r="AV156" s="226"/>
      <c r="AW156" s="226"/>
      <c r="AX156" s="228"/>
      <c r="AY156" s="226"/>
      <c r="AZ156" s="226"/>
      <c r="BA156" s="226"/>
      <c r="BB156" s="226"/>
      <c r="BC156" s="226"/>
      <c r="BD156" s="226">
        <f>1*Z156</f>
        <v>0</v>
      </c>
      <c r="BE156" s="226"/>
      <c r="BF156" s="226">
        <f>1*Z156</f>
        <v>0</v>
      </c>
      <c r="BG156" s="226"/>
      <c r="BH156" s="226">
        <f>1*Z156</f>
        <v>0</v>
      </c>
      <c r="BI156" s="226"/>
      <c r="BJ156" s="226"/>
      <c r="BK156" s="226"/>
      <c r="BL156" s="226"/>
      <c r="BM156" s="228"/>
      <c r="BN156" s="226"/>
      <c r="BO156" s="233"/>
      <c r="BP156" s="233"/>
      <c r="BQ156" s="233"/>
      <c r="BR156" s="226">
        <f>3*Z156</f>
        <v>0</v>
      </c>
      <c r="BS156" s="233"/>
      <c r="BT156" s="233"/>
      <c r="BU156" s="80"/>
    </row>
    <row r="157" spans="1:73" ht="30" customHeight="1">
      <c r="A157" s="81"/>
      <c r="B157" s="197" t="s">
        <v>404</v>
      </c>
      <c r="C157" s="198" t="s">
        <v>355</v>
      </c>
      <c r="D157" s="234" t="s">
        <v>405</v>
      </c>
      <c r="E157" s="33" t="s">
        <v>406</v>
      </c>
      <c r="F157" s="201">
        <v>1</v>
      </c>
      <c r="G157" s="202">
        <v>19</v>
      </c>
      <c r="H157" s="203"/>
      <c r="I157" s="204"/>
      <c r="J157" s="205"/>
      <c r="K157" s="420"/>
      <c r="L157" s="207"/>
      <c r="M157" s="421"/>
      <c r="N157" s="209"/>
      <c r="O157" s="422"/>
      <c r="P157" s="423"/>
      <c r="Q157" s="424"/>
      <c r="R157" s="213"/>
      <c r="S157" s="214"/>
      <c r="T157" s="215"/>
      <c r="U157" s="425"/>
      <c r="V157" s="426"/>
      <c r="W157" s="427"/>
      <c r="X157" s="428"/>
      <c r="Y157" s="311"/>
      <c r="Z157" s="220">
        <f t="shared" si="22"/>
        <v>0</v>
      </c>
      <c r="AA157" s="220">
        <f t="shared" si="23"/>
        <v>0</v>
      </c>
      <c r="AB157" s="231">
        <f t="shared" si="24"/>
        <v>0</v>
      </c>
      <c r="AC157" s="275"/>
      <c r="AD157" s="312">
        <v>3</v>
      </c>
      <c r="AE157" s="223">
        <f t="shared" si="25"/>
        <v>0</v>
      </c>
      <c r="AF157" s="224">
        <f t="shared" si="26"/>
        <v>0</v>
      </c>
      <c r="AG157" s="225"/>
      <c r="AH157" s="226"/>
      <c r="AI157" s="226"/>
      <c r="AJ157" s="226">
        <f>1*Z157</f>
        <v>0</v>
      </c>
      <c r="AK157" s="226"/>
      <c r="AL157" s="226"/>
      <c r="AM157" s="226"/>
      <c r="AN157" s="226"/>
      <c r="AO157" s="226"/>
      <c r="AP157" s="226"/>
      <c r="AQ157" s="226"/>
      <c r="AR157" s="226"/>
      <c r="AS157" s="226"/>
      <c r="AT157" s="226"/>
      <c r="AU157" s="226"/>
      <c r="AV157" s="226"/>
      <c r="AW157" s="226"/>
      <c r="AX157" s="228"/>
      <c r="AY157" s="226"/>
      <c r="AZ157" s="226"/>
      <c r="BA157" s="226"/>
      <c r="BB157" s="226"/>
      <c r="BC157" s="226"/>
      <c r="BD157" s="226">
        <f>5*Z157</f>
        <v>0</v>
      </c>
      <c r="BE157" s="226"/>
      <c r="BF157" s="226">
        <f>1*Z157</f>
        <v>0</v>
      </c>
      <c r="BG157" s="226"/>
      <c r="BH157" s="226"/>
      <c r="BI157" s="226"/>
      <c r="BJ157" s="226"/>
      <c r="BK157" s="226"/>
      <c r="BL157" s="226"/>
      <c r="BM157" s="228"/>
      <c r="BN157" s="226"/>
      <c r="BO157" s="233"/>
      <c r="BP157" s="233"/>
      <c r="BQ157" s="233"/>
      <c r="BR157" s="226">
        <f>1*Z157</f>
        <v>0</v>
      </c>
      <c r="BS157" s="233"/>
      <c r="BT157" s="233"/>
      <c r="BU157" s="80"/>
    </row>
    <row r="158" spans="1:73" ht="33" customHeight="1">
      <c r="A158" s="81">
        <v>1</v>
      </c>
      <c r="B158" s="197" t="s">
        <v>407</v>
      </c>
      <c r="C158" s="198" t="s">
        <v>355</v>
      </c>
      <c r="D158" s="234" t="s">
        <v>408</v>
      </c>
      <c r="E158" s="341"/>
      <c r="F158" s="201">
        <v>20</v>
      </c>
      <c r="G158" s="202">
        <v>54</v>
      </c>
      <c r="H158" s="203"/>
      <c r="I158" s="366"/>
      <c r="J158" s="367"/>
      <c r="K158" s="432"/>
      <c r="L158" s="369"/>
      <c r="M158" s="433"/>
      <c r="N158" s="33"/>
      <c r="O158" s="434"/>
      <c r="P158" s="435"/>
      <c r="Q158" s="436"/>
      <c r="R158" s="374"/>
      <c r="S158" s="375"/>
      <c r="T158" s="376"/>
      <c r="U158" s="437"/>
      <c r="V158" s="438"/>
      <c r="W158" s="439"/>
      <c r="X158" s="440"/>
      <c r="Y158" s="311"/>
      <c r="Z158" s="220">
        <f t="shared" si="22"/>
        <v>0</v>
      </c>
      <c r="AA158" s="220">
        <f t="shared" si="23"/>
        <v>0</v>
      </c>
      <c r="AB158" s="231">
        <f t="shared" si="24"/>
        <v>0</v>
      </c>
      <c r="AC158" s="309"/>
      <c r="AD158" s="312">
        <v>2</v>
      </c>
      <c r="AE158" s="223">
        <f t="shared" si="25"/>
        <v>0</v>
      </c>
      <c r="AF158" s="224">
        <f t="shared" si="26"/>
        <v>0</v>
      </c>
      <c r="AG158" s="225"/>
      <c r="AH158" s="226"/>
      <c r="AI158" s="226"/>
      <c r="AJ158" s="226"/>
      <c r="AK158" s="226"/>
      <c r="AL158" s="226"/>
      <c r="AM158" s="226"/>
      <c r="AN158" s="226"/>
      <c r="AO158" s="226"/>
      <c r="AP158" s="226"/>
      <c r="AQ158" s="226"/>
      <c r="AR158" s="226"/>
      <c r="AS158" s="226"/>
      <c r="AT158" s="226"/>
      <c r="AU158" s="226"/>
      <c r="AV158" s="226"/>
      <c r="AW158" s="226"/>
      <c r="AX158" s="228"/>
      <c r="AY158" s="226"/>
      <c r="AZ158" s="226"/>
      <c r="BA158" s="226"/>
      <c r="BB158" s="226"/>
      <c r="BC158" s="226">
        <f>32*Z158</f>
        <v>0</v>
      </c>
      <c r="BD158" s="226"/>
      <c r="BE158" s="226"/>
      <c r="BF158" s="226"/>
      <c r="BG158" s="226">
        <f>14*Z158</f>
        <v>0</v>
      </c>
      <c r="BH158" s="226"/>
      <c r="BI158" s="226"/>
      <c r="BJ158" s="226"/>
      <c r="BK158" s="226"/>
      <c r="BL158" s="226"/>
      <c r="BM158" s="228"/>
      <c r="BN158" s="226">
        <f>20*Z158</f>
        <v>0</v>
      </c>
      <c r="BO158" s="233"/>
      <c r="BP158" s="233"/>
      <c r="BQ158" s="233"/>
      <c r="BR158" s="233"/>
      <c r="BS158" s="233"/>
      <c r="BT158" s="233"/>
      <c r="BU158" s="80"/>
    </row>
    <row r="159" spans="1:73" ht="30" customHeight="1">
      <c r="A159" s="81"/>
      <c r="B159" s="197" t="s">
        <v>409</v>
      </c>
      <c r="C159" s="198" t="s">
        <v>355</v>
      </c>
      <c r="D159" s="234" t="s">
        <v>410</v>
      </c>
      <c r="E159" s="33" t="s">
        <v>411</v>
      </c>
      <c r="F159" s="201">
        <v>10</v>
      </c>
      <c r="G159" s="202">
        <v>173</v>
      </c>
      <c r="H159" s="203"/>
      <c r="I159" s="204"/>
      <c r="J159" s="205"/>
      <c r="K159" s="441"/>
      <c r="L159" s="369"/>
      <c r="M159" s="433"/>
      <c r="N159" s="33"/>
      <c r="O159" s="434"/>
      <c r="P159" s="435"/>
      <c r="Q159" s="436"/>
      <c r="R159" s="374"/>
      <c r="S159" s="375"/>
      <c r="T159" s="376"/>
      <c r="U159" s="437"/>
      <c r="V159" s="438"/>
      <c r="W159" s="439"/>
      <c r="X159" s="440"/>
      <c r="Y159" s="219"/>
      <c r="Z159" s="220">
        <f t="shared" si="22"/>
        <v>0</v>
      </c>
      <c r="AA159" s="220">
        <f t="shared" si="23"/>
        <v>0</v>
      </c>
      <c r="AB159" s="231">
        <f t="shared" si="24"/>
        <v>0</v>
      </c>
      <c r="AC159" s="232"/>
      <c r="AD159" s="222"/>
      <c r="AE159" s="223">
        <f t="shared" si="25"/>
        <v>0</v>
      </c>
      <c r="AF159" s="224">
        <f t="shared" si="26"/>
        <v>0</v>
      </c>
      <c r="AG159" s="225"/>
      <c r="AH159" s="226"/>
      <c r="AI159" s="226"/>
      <c r="AJ159" s="226">
        <f>1*Z159</f>
        <v>0</v>
      </c>
      <c r="AK159" s="226">
        <f>6*Z159</f>
        <v>0</v>
      </c>
      <c r="AL159" s="226">
        <f>2*Z159</f>
        <v>0</v>
      </c>
      <c r="AM159" s="226">
        <f>1*Z159</f>
        <v>0</v>
      </c>
      <c r="AN159" s="226"/>
      <c r="AO159" s="226"/>
      <c r="AP159" s="226"/>
      <c r="AQ159" s="226"/>
      <c r="AR159" s="226"/>
      <c r="AS159" s="226"/>
      <c r="AT159" s="226"/>
      <c r="AU159" s="226"/>
      <c r="AV159" s="226"/>
      <c r="AW159" s="226"/>
      <c r="AX159" s="228"/>
      <c r="AY159" s="226"/>
      <c r="AZ159" s="226"/>
      <c r="BA159" s="226"/>
      <c r="BB159" s="226"/>
      <c r="BC159" s="226"/>
      <c r="BD159" s="226">
        <f>50*Z159</f>
        <v>0</v>
      </c>
      <c r="BE159" s="226"/>
      <c r="BF159" s="226"/>
      <c r="BG159" s="226"/>
      <c r="BH159" s="226"/>
      <c r="BI159" s="226"/>
      <c r="BJ159" s="226"/>
      <c r="BK159" s="226"/>
      <c r="BL159" s="226"/>
      <c r="BM159" s="228"/>
      <c r="BN159" s="226"/>
      <c r="BO159" s="233"/>
      <c r="BP159" s="233"/>
      <c r="BQ159" s="233"/>
      <c r="BR159" s="226">
        <f>10*Z159</f>
        <v>0</v>
      </c>
      <c r="BS159" s="233"/>
      <c r="BT159" s="233"/>
      <c r="BU159" s="80"/>
    </row>
    <row r="160" spans="1:73" ht="30" customHeight="1">
      <c r="A160" s="81"/>
      <c r="B160" s="197" t="s">
        <v>412</v>
      </c>
      <c r="C160" s="198" t="s">
        <v>355</v>
      </c>
      <c r="D160" s="234" t="s">
        <v>413</v>
      </c>
      <c r="E160" s="33" t="s">
        <v>414</v>
      </c>
      <c r="F160" s="201">
        <v>3</v>
      </c>
      <c r="G160" s="202">
        <v>79</v>
      </c>
      <c r="H160" s="203"/>
      <c r="I160" s="204"/>
      <c r="J160" s="205"/>
      <c r="K160" s="441"/>
      <c r="L160" s="207"/>
      <c r="M160" s="433"/>
      <c r="N160" s="33"/>
      <c r="O160" s="434"/>
      <c r="P160" s="435"/>
      <c r="Q160" s="436"/>
      <c r="R160" s="374"/>
      <c r="S160" s="375"/>
      <c r="T160" s="376"/>
      <c r="U160" s="437"/>
      <c r="V160" s="438"/>
      <c r="W160" s="439"/>
      <c r="X160" s="440"/>
      <c r="Y160" s="219"/>
      <c r="Z160" s="220">
        <f t="shared" si="22"/>
        <v>0</v>
      </c>
      <c r="AA160" s="220">
        <f t="shared" si="23"/>
        <v>0</v>
      </c>
      <c r="AB160" s="231">
        <f t="shared" si="24"/>
        <v>0</v>
      </c>
      <c r="AC160" s="232"/>
      <c r="AD160" s="222"/>
      <c r="AE160" s="223">
        <f t="shared" si="25"/>
        <v>0</v>
      </c>
      <c r="AF160" s="224">
        <f t="shared" si="26"/>
        <v>0</v>
      </c>
      <c r="AG160" s="225"/>
      <c r="AH160" s="226"/>
      <c r="AI160" s="226"/>
      <c r="AJ160" s="226">
        <f>1*Z160</f>
        <v>0</v>
      </c>
      <c r="AK160" s="226">
        <f>2*Z160</f>
        <v>0</v>
      </c>
      <c r="AL160" s="226"/>
      <c r="AM160" s="226"/>
      <c r="AN160" s="226"/>
      <c r="AO160" s="226"/>
      <c r="AP160" s="226"/>
      <c r="AQ160" s="226"/>
      <c r="AR160" s="226"/>
      <c r="AS160" s="226"/>
      <c r="AT160" s="226"/>
      <c r="AU160" s="226"/>
      <c r="AV160" s="226"/>
      <c r="AW160" s="226"/>
      <c r="AX160" s="228"/>
      <c r="AY160" s="226"/>
      <c r="AZ160" s="226"/>
      <c r="BA160" s="226"/>
      <c r="BB160" s="226">
        <f>1*Z160</f>
        <v>0</v>
      </c>
      <c r="BC160" s="226"/>
      <c r="BD160" s="226">
        <f>16*Z160</f>
        <v>0</v>
      </c>
      <c r="BE160" s="226"/>
      <c r="BF160" s="226">
        <f>2*Z160</f>
        <v>0</v>
      </c>
      <c r="BG160" s="226"/>
      <c r="BH160" s="226"/>
      <c r="BI160" s="226"/>
      <c r="BJ160" s="226"/>
      <c r="BK160" s="226"/>
      <c r="BL160" s="226"/>
      <c r="BM160" s="228"/>
      <c r="BN160" s="226"/>
      <c r="BO160" s="233"/>
      <c r="BP160" s="233"/>
      <c r="BQ160" s="233"/>
      <c r="BR160" s="226">
        <f>3*Z160</f>
        <v>0</v>
      </c>
      <c r="BS160" s="233"/>
      <c r="BT160" s="233"/>
      <c r="BU160" s="80"/>
    </row>
    <row r="161" spans="1:73" ht="30" customHeight="1">
      <c r="A161" s="81"/>
      <c r="B161" s="197" t="s">
        <v>415</v>
      </c>
      <c r="C161" s="198" t="s">
        <v>355</v>
      </c>
      <c r="D161" s="199" t="s">
        <v>416</v>
      </c>
      <c r="E161" s="200"/>
      <c r="F161" s="201">
        <f>SUM(F140:F160)</f>
        <v>132</v>
      </c>
      <c r="G161" s="202">
        <f>SUM(G140:G160)</f>
        <v>1284</v>
      </c>
      <c r="H161" s="203"/>
      <c r="I161" s="204"/>
      <c r="J161" s="205"/>
      <c r="K161" s="420"/>
      <c r="L161" s="207"/>
      <c r="M161" s="421"/>
      <c r="N161" s="209"/>
      <c r="O161" s="422"/>
      <c r="P161" s="442"/>
      <c r="Q161" s="424"/>
      <c r="R161" s="213"/>
      <c r="S161" s="214"/>
      <c r="T161" s="215"/>
      <c r="U161" s="425"/>
      <c r="V161" s="426"/>
      <c r="W161" s="427"/>
      <c r="X161" s="428"/>
      <c r="Y161" s="311"/>
      <c r="Z161" s="220">
        <f t="shared" si="22"/>
        <v>0</v>
      </c>
      <c r="AA161" s="220">
        <f t="shared" si="23"/>
        <v>0</v>
      </c>
      <c r="AB161" s="221">
        <f t="shared" si="24"/>
        <v>0</v>
      </c>
      <c r="AC161" s="443"/>
      <c r="AD161" s="312">
        <f>SUM(AD140:AD157)</f>
        <v>80.100000000000009</v>
      </c>
      <c r="AE161" s="223">
        <f t="shared" si="25"/>
        <v>0</v>
      </c>
      <c r="AF161" s="224">
        <f t="shared" si="26"/>
        <v>0</v>
      </c>
      <c r="AG161" s="225"/>
      <c r="AH161" s="226"/>
      <c r="AI161" s="226">
        <f>1*Z161</f>
        <v>0</v>
      </c>
      <c r="AJ161" s="226">
        <f>30*Z161</f>
        <v>0</v>
      </c>
      <c r="AK161" s="226">
        <f>19*Z161</f>
        <v>0</v>
      </c>
      <c r="AL161" s="226">
        <f>9*Z161</f>
        <v>0</v>
      </c>
      <c r="AM161" s="226">
        <f>8*Z161</f>
        <v>0</v>
      </c>
      <c r="AN161" s="226">
        <f>7*Z161</f>
        <v>0</v>
      </c>
      <c r="AO161" s="226">
        <f>5*Z161</f>
        <v>0</v>
      </c>
      <c r="AP161" s="226"/>
      <c r="AQ161" s="226">
        <f>5*Z161</f>
        <v>0</v>
      </c>
      <c r="AR161" s="226"/>
      <c r="AS161" s="226"/>
      <c r="AT161" s="226"/>
      <c r="AU161" s="226"/>
      <c r="AV161" s="226"/>
      <c r="AW161" s="226"/>
      <c r="AX161" s="228"/>
      <c r="AY161" s="226"/>
      <c r="AZ161" s="226"/>
      <c r="BA161" s="226"/>
      <c r="BB161" s="226">
        <f>9*Z161</f>
        <v>0</v>
      </c>
      <c r="BC161" s="226">
        <f>32*Z161</f>
        <v>0</v>
      </c>
      <c r="BD161" s="226">
        <f>99*Z161</f>
        <v>0</v>
      </c>
      <c r="BE161" s="226"/>
      <c r="BF161" s="226">
        <f>57*Z161</f>
        <v>0</v>
      </c>
      <c r="BG161" s="226">
        <f>14*Z161</f>
        <v>0</v>
      </c>
      <c r="BH161" s="226">
        <f>3*Z161</f>
        <v>0</v>
      </c>
      <c r="BI161" s="226"/>
      <c r="BJ161" s="226">
        <f>1*Z161</f>
        <v>0</v>
      </c>
      <c r="BK161" s="226"/>
      <c r="BL161" s="226"/>
      <c r="BM161" s="228"/>
      <c r="BN161" s="226">
        <f>25*Z161</f>
        <v>0</v>
      </c>
      <c r="BO161" s="233"/>
      <c r="BP161" s="226">
        <f>40*Z161</f>
        <v>0</v>
      </c>
      <c r="BQ161" s="226">
        <f>26*Z161</f>
        <v>0</v>
      </c>
      <c r="BR161" s="226">
        <f>16*Z161</f>
        <v>0</v>
      </c>
      <c r="BS161" s="226">
        <f>2*Z161</f>
        <v>0</v>
      </c>
      <c r="BT161" s="233"/>
      <c r="BU161" s="80"/>
    </row>
    <row r="162" spans="1:73" ht="13.5" customHeight="1">
      <c r="A162" s="81"/>
      <c r="B162" s="140"/>
      <c r="C162" s="240"/>
      <c r="D162" s="444"/>
      <c r="E162" s="445"/>
      <c r="F162" s="276"/>
      <c r="G162" s="336"/>
      <c r="H162" s="446"/>
      <c r="I162" s="446"/>
      <c r="J162" s="446"/>
      <c r="K162" s="446"/>
      <c r="L162" s="446"/>
      <c r="M162" s="446"/>
      <c r="N162" s="446"/>
      <c r="O162" s="446"/>
      <c r="P162" s="447"/>
      <c r="Q162" s="446"/>
      <c r="R162" s="446"/>
      <c r="S162" s="446"/>
      <c r="T162" s="446"/>
      <c r="U162" s="446"/>
      <c r="V162" s="446"/>
      <c r="W162" s="446"/>
      <c r="X162" s="448"/>
      <c r="Y162" s="311"/>
      <c r="Z162" s="280"/>
      <c r="AA162" s="280"/>
      <c r="AB162" s="280"/>
      <c r="AC162" s="281"/>
      <c r="AD162" s="280"/>
      <c r="AE162" s="282"/>
      <c r="AF162" s="282"/>
      <c r="AG162" s="225"/>
      <c r="AH162" s="280"/>
      <c r="AI162" s="280"/>
      <c r="AJ162" s="280"/>
      <c r="AK162" s="280"/>
      <c r="AL162" s="280"/>
      <c r="AM162" s="280"/>
      <c r="AN162" s="280"/>
      <c r="AO162" s="280"/>
      <c r="AP162" s="280"/>
      <c r="AQ162" s="280"/>
      <c r="AR162" s="280"/>
      <c r="AS162" s="280"/>
      <c r="AT162" s="280"/>
      <c r="AU162" s="280"/>
      <c r="AV162" s="280"/>
      <c r="AW162" s="280"/>
      <c r="AX162" s="228"/>
      <c r="AY162" s="228"/>
      <c r="AZ162" s="228"/>
      <c r="BA162" s="228"/>
      <c r="BB162" s="228"/>
      <c r="BC162" s="228"/>
      <c r="BD162" s="228"/>
      <c r="BE162" s="228"/>
      <c r="BF162" s="228"/>
      <c r="BG162" s="228"/>
      <c r="BH162" s="228"/>
      <c r="BI162" s="228"/>
      <c r="BJ162" s="228"/>
      <c r="BK162" s="228"/>
      <c r="BL162" s="228"/>
      <c r="BM162" s="228"/>
      <c r="BN162" s="228"/>
      <c r="BO162" s="228"/>
      <c r="BP162" s="228"/>
      <c r="BQ162" s="228"/>
      <c r="BR162" s="228"/>
      <c r="BS162" s="228"/>
      <c r="BT162" s="228"/>
      <c r="BU162" s="80"/>
    </row>
    <row r="163" spans="1:73" ht="42" customHeight="1">
      <c r="A163" s="81"/>
      <c r="B163" s="284" t="s">
        <v>417</v>
      </c>
      <c r="C163" s="285"/>
      <c r="D163" s="449" t="s">
        <v>418</v>
      </c>
      <c r="E163" s="450"/>
      <c r="F163" s="288"/>
      <c r="G163" s="288"/>
      <c r="H163" s="288"/>
      <c r="I163" s="288"/>
      <c r="J163" s="288"/>
      <c r="K163" s="288"/>
      <c r="L163" s="288"/>
      <c r="M163" s="288"/>
      <c r="N163" s="288"/>
      <c r="O163" s="288"/>
      <c r="P163" s="288"/>
      <c r="Q163" s="288"/>
      <c r="R163" s="288"/>
      <c r="S163" s="288"/>
      <c r="T163" s="288"/>
      <c r="U163" s="288"/>
      <c r="V163" s="288"/>
      <c r="W163" s="288"/>
      <c r="X163" s="289"/>
      <c r="Y163" s="311"/>
      <c r="Z163" s="742" t="s">
        <v>64</v>
      </c>
      <c r="AA163" s="742" t="s">
        <v>65</v>
      </c>
      <c r="AB163" s="742" t="s">
        <v>66</v>
      </c>
      <c r="AC163" s="152"/>
      <c r="AD163" s="742" t="s">
        <v>67</v>
      </c>
      <c r="AE163" s="742" t="s">
        <v>68</v>
      </c>
      <c r="AF163" s="742" t="s">
        <v>69</v>
      </c>
      <c r="AG163" s="153"/>
      <c r="AH163" s="729" t="s">
        <v>70</v>
      </c>
      <c r="AI163" s="730"/>
      <c r="AJ163" s="730"/>
      <c r="AK163" s="730"/>
      <c r="AL163" s="730"/>
      <c r="AM163" s="730"/>
      <c r="AN163" s="730"/>
      <c r="AO163" s="730"/>
      <c r="AP163" s="730"/>
      <c r="AQ163" s="730"/>
      <c r="AR163" s="730"/>
      <c r="AS163" s="730"/>
      <c r="AT163" s="730"/>
      <c r="AU163" s="730"/>
      <c r="AV163" s="730"/>
      <c r="AW163" s="731"/>
      <c r="AX163" s="101"/>
      <c r="AY163" s="290"/>
      <c r="AZ163" s="291"/>
      <c r="BA163" s="292" t="s">
        <v>71</v>
      </c>
      <c r="BB163" s="293"/>
      <c r="BC163" s="293"/>
      <c r="BD163" s="293"/>
      <c r="BE163" s="293"/>
      <c r="BF163" s="293"/>
      <c r="BG163" s="293"/>
      <c r="BH163" s="293"/>
      <c r="BI163" s="293"/>
      <c r="BJ163" s="293"/>
      <c r="BK163" s="293"/>
      <c r="BL163" s="294"/>
      <c r="BM163" s="101"/>
      <c r="BN163" s="729" t="s">
        <v>72</v>
      </c>
      <c r="BO163" s="730"/>
      <c r="BP163" s="730"/>
      <c r="BQ163" s="730"/>
      <c r="BR163" s="730"/>
      <c r="BS163" s="730"/>
      <c r="BT163" s="731"/>
      <c r="BU163" s="80"/>
    </row>
    <row r="164" spans="1:73" ht="19" customHeight="1">
      <c r="A164" s="81"/>
      <c r="B164" s="140"/>
      <c r="C164" s="240"/>
      <c r="D164" s="444"/>
      <c r="E164" s="445"/>
      <c r="F164" s="276"/>
      <c r="G164" s="336"/>
      <c r="H164" s="446"/>
      <c r="I164" s="446"/>
      <c r="J164" s="446"/>
      <c r="K164" s="446"/>
      <c r="L164" s="446"/>
      <c r="M164" s="446"/>
      <c r="N164" s="446"/>
      <c r="O164" s="446"/>
      <c r="P164" s="447"/>
      <c r="Q164" s="446"/>
      <c r="R164" s="446"/>
      <c r="S164" s="446"/>
      <c r="T164" s="446"/>
      <c r="U164" s="446"/>
      <c r="V164" s="446"/>
      <c r="W164" s="446"/>
      <c r="X164" s="448"/>
      <c r="Y164" s="311"/>
      <c r="Z164" s="742"/>
      <c r="AA164" s="742"/>
      <c r="AB164" s="742"/>
      <c r="AC164" s="152"/>
      <c r="AD164" s="743"/>
      <c r="AE164" s="743"/>
      <c r="AF164" s="743"/>
      <c r="AG164" s="153"/>
      <c r="AH164" s="732" t="s">
        <v>75</v>
      </c>
      <c r="AI164" s="732" t="s">
        <v>76</v>
      </c>
      <c r="AJ164" s="732" t="s">
        <v>77</v>
      </c>
      <c r="AK164" s="732" t="s">
        <v>78</v>
      </c>
      <c r="AL164" s="732" t="s">
        <v>79</v>
      </c>
      <c r="AM164" s="732" t="s">
        <v>80</v>
      </c>
      <c r="AN164" s="732" t="s">
        <v>81</v>
      </c>
      <c r="AO164" s="732" t="s">
        <v>82</v>
      </c>
      <c r="AP164" s="732" t="s">
        <v>83</v>
      </c>
      <c r="AQ164" s="732" t="s">
        <v>84</v>
      </c>
      <c r="AR164" s="732" t="s">
        <v>35</v>
      </c>
      <c r="AS164" s="732" t="s">
        <v>85</v>
      </c>
      <c r="AT164" s="732" t="s">
        <v>86</v>
      </c>
      <c r="AU164" s="732" t="s">
        <v>39</v>
      </c>
      <c r="AV164" s="732" t="s">
        <v>41</v>
      </c>
      <c r="AW164" s="732" t="s">
        <v>42</v>
      </c>
      <c r="AX164" s="101"/>
      <c r="AY164" s="735" t="s">
        <v>87</v>
      </c>
      <c r="AZ164" s="735" t="s">
        <v>88</v>
      </c>
      <c r="BA164" s="735" t="s">
        <v>87</v>
      </c>
      <c r="BB164" s="735" t="s">
        <v>88</v>
      </c>
      <c r="BC164" s="735" t="s">
        <v>87</v>
      </c>
      <c r="BD164" s="735" t="s">
        <v>88</v>
      </c>
      <c r="BE164" s="735" t="s">
        <v>87</v>
      </c>
      <c r="BF164" s="735" t="s">
        <v>88</v>
      </c>
      <c r="BG164" s="735" t="s">
        <v>87</v>
      </c>
      <c r="BH164" s="735" t="s">
        <v>88</v>
      </c>
      <c r="BI164" s="735" t="s">
        <v>87</v>
      </c>
      <c r="BJ164" s="735" t="s">
        <v>88</v>
      </c>
      <c r="BK164" s="735" t="s">
        <v>87</v>
      </c>
      <c r="BL164" s="735" t="s">
        <v>88</v>
      </c>
      <c r="BM164" s="101"/>
      <c r="BN164" s="739" t="s">
        <v>89</v>
      </c>
      <c r="BO164" s="739" t="s">
        <v>90</v>
      </c>
      <c r="BP164" s="739" t="s">
        <v>91</v>
      </c>
      <c r="BQ164" s="739" t="s">
        <v>92</v>
      </c>
      <c r="BR164" s="739" t="s">
        <v>93</v>
      </c>
      <c r="BS164" s="739" t="s">
        <v>94</v>
      </c>
      <c r="BT164" s="739" t="s">
        <v>95</v>
      </c>
      <c r="BU164" s="80"/>
    </row>
    <row r="165" spans="1:73" ht="206.75" customHeight="1">
      <c r="A165" s="81"/>
      <c r="B165" s="297"/>
      <c r="C165" s="148"/>
      <c r="D165" s="451"/>
      <c r="E165" s="452"/>
      <c r="F165" s="453"/>
      <c r="G165" s="453"/>
      <c r="H165" s="453"/>
      <c r="I165" s="453"/>
      <c r="J165" s="453"/>
      <c r="K165" s="453"/>
      <c r="L165" s="453"/>
      <c r="M165" s="453"/>
      <c r="N165" s="453"/>
      <c r="O165" s="453"/>
      <c r="P165" s="453"/>
      <c r="Q165" s="453"/>
      <c r="R165" s="453"/>
      <c r="S165" s="453"/>
      <c r="T165" s="453"/>
      <c r="U165" s="453"/>
      <c r="V165" s="453"/>
      <c r="W165" s="453"/>
      <c r="X165" s="454"/>
      <c r="Y165" s="311"/>
      <c r="Z165" s="742"/>
      <c r="AA165" s="742"/>
      <c r="AB165" s="742"/>
      <c r="AC165" s="152"/>
      <c r="AD165" s="743"/>
      <c r="AE165" s="743"/>
      <c r="AF165" s="743"/>
      <c r="AG165" s="153"/>
      <c r="AH165" s="733"/>
      <c r="AI165" s="733"/>
      <c r="AJ165" s="733"/>
      <c r="AK165" s="733"/>
      <c r="AL165" s="733"/>
      <c r="AM165" s="733"/>
      <c r="AN165" s="733"/>
      <c r="AO165" s="733"/>
      <c r="AP165" s="733"/>
      <c r="AQ165" s="733"/>
      <c r="AR165" s="733"/>
      <c r="AS165" s="733"/>
      <c r="AT165" s="733"/>
      <c r="AU165" s="733"/>
      <c r="AV165" s="733"/>
      <c r="AW165" s="733"/>
      <c r="AX165" s="101"/>
      <c r="AY165" s="736"/>
      <c r="AZ165" s="736"/>
      <c r="BA165" s="736"/>
      <c r="BB165" s="736"/>
      <c r="BC165" s="736"/>
      <c r="BD165" s="736"/>
      <c r="BE165" s="736"/>
      <c r="BF165" s="736"/>
      <c r="BG165" s="736"/>
      <c r="BH165" s="736"/>
      <c r="BI165" s="736"/>
      <c r="BJ165" s="736"/>
      <c r="BK165" s="736"/>
      <c r="BL165" s="736"/>
      <c r="BM165" s="101"/>
      <c r="BN165" s="740"/>
      <c r="BO165" s="740"/>
      <c r="BP165" s="740"/>
      <c r="BQ165" s="740"/>
      <c r="BR165" s="740"/>
      <c r="BS165" s="740"/>
      <c r="BT165" s="740"/>
      <c r="BU165" s="80"/>
    </row>
    <row r="166" spans="1:73" ht="73.5" customHeight="1">
      <c r="A166" s="81"/>
      <c r="B166" s="331"/>
      <c r="C166" s="332" t="s">
        <v>97</v>
      </c>
      <c r="D166" s="170"/>
      <c r="E166" s="334" t="s">
        <v>98</v>
      </c>
      <c r="F166" s="334" t="s">
        <v>99</v>
      </c>
      <c r="G166" s="334" t="s">
        <v>100</v>
      </c>
      <c r="H166" s="184" t="s">
        <v>101</v>
      </c>
      <c r="I166" s="185" t="s">
        <v>102</v>
      </c>
      <c r="J166" s="186" t="s">
        <v>103</v>
      </c>
      <c r="K166" s="414" t="s">
        <v>343</v>
      </c>
      <c r="L166" s="188" t="s">
        <v>105</v>
      </c>
      <c r="M166" s="415" t="s">
        <v>344</v>
      </c>
      <c r="N166" s="190" t="s">
        <v>345</v>
      </c>
      <c r="O166" s="334" t="s">
        <v>346</v>
      </c>
      <c r="P166" s="193" t="s">
        <v>110</v>
      </c>
      <c r="Q166" s="416" t="s">
        <v>347</v>
      </c>
      <c r="R166" s="194" t="s">
        <v>348</v>
      </c>
      <c r="S166" s="195" t="s">
        <v>349</v>
      </c>
      <c r="T166" s="196" t="s">
        <v>113</v>
      </c>
      <c r="U166" s="417" t="s">
        <v>350</v>
      </c>
      <c r="V166" s="418" t="s">
        <v>351</v>
      </c>
      <c r="W166" s="419" t="s">
        <v>352</v>
      </c>
      <c r="X166" s="334" t="s">
        <v>353</v>
      </c>
      <c r="Y166" s="311"/>
      <c r="Z166" s="742"/>
      <c r="AA166" s="742"/>
      <c r="AB166" s="742"/>
      <c r="AC166" s="152"/>
      <c r="AD166" s="743"/>
      <c r="AE166" s="743"/>
      <c r="AF166" s="743"/>
      <c r="AG166" s="153"/>
      <c r="AH166" s="734"/>
      <c r="AI166" s="734"/>
      <c r="AJ166" s="734"/>
      <c r="AK166" s="734"/>
      <c r="AL166" s="734"/>
      <c r="AM166" s="734"/>
      <c r="AN166" s="734"/>
      <c r="AO166" s="734"/>
      <c r="AP166" s="734"/>
      <c r="AQ166" s="734"/>
      <c r="AR166" s="734"/>
      <c r="AS166" s="734"/>
      <c r="AT166" s="734"/>
      <c r="AU166" s="734"/>
      <c r="AV166" s="734"/>
      <c r="AW166" s="734"/>
      <c r="AX166" s="101"/>
      <c r="AY166" s="737" t="s">
        <v>116</v>
      </c>
      <c r="AZ166" s="738"/>
      <c r="BA166" s="737" t="s">
        <v>75</v>
      </c>
      <c r="BB166" s="738"/>
      <c r="BC166" s="737" t="s">
        <v>76</v>
      </c>
      <c r="BD166" s="738"/>
      <c r="BE166" s="737" t="s">
        <v>77</v>
      </c>
      <c r="BF166" s="738"/>
      <c r="BG166" s="737" t="s">
        <v>78</v>
      </c>
      <c r="BH166" s="738"/>
      <c r="BI166" s="737" t="s">
        <v>79</v>
      </c>
      <c r="BJ166" s="738"/>
      <c r="BK166" s="737" t="s">
        <v>80</v>
      </c>
      <c r="BL166" s="738"/>
      <c r="BM166" s="101"/>
      <c r="BN166" s="741"/>
      <c r="BO166" s="741"/>
      <c r="BP166" s="741"/>
      <c r="BQ166" s="741"/>
      <c r="BR166" s="741"/>
      <c r="BS166" s="741"/>
      <c r="BT166" s="741"/>
      <c r="BU166" s="80"/>
    </row>
    <row r="167" spans="1:73" ht="30" customHeight="1">
      <c r="A167" s="81"/>
      <c r="B167" s="198" t="s">
        <v>419</v>
      </c>
      <c r="C167" s="198" t="s">
        <v>420</v>
      </c>
      <c r="D167" s="234" t="s">
        <v>421</v>
      </c>
      <c r="E167" s="198"/>
      <c r="F167" s="201">
        <v>30</v>
      </c>
      <c r="G167" s="202">
        <v>111</v>
      </c>
      <c r="H167" s="203"/>
      <c r="I167" s="204"/>
      <c r="J167" s="205"/>
      <c r="K167" s="420"/>
      <c r="L167" s="207"/>
      <c r="M167" s="421"/>
      <c r="N167" s="209"/>
      <c r="O167" s="422"/>
      <c r="P167" s="423"/>
      <c r="Q167" s="424"/>
      <c r="R167" s="213"/>
      <c r="S167" s="214"/>
      <c r="T167" s="215"/>
      <c r="U167" s="425"/>
      <c r="V167" s="426"/>
      <c r="W167" s="427"/>
      <c r="X167" s="428"/>
      <c r="Y167" s="311"/>
      <c r="Z167" s="220">
        <f t="shared" ref="Z167:Z175" si="27">SUM(H167+I167+J167+K167+L167+M167+N167+O167+P167+Q167+R167+S167+T167+U167+X167+V167+W167)</f>
        <v>0</v>
      </c>
      <c r="AA167" s="220">
        <f t="shared" ref="AA167:AA175" si="28">Z167*F167</f>
        <v>0</v>
      </c>
      <c r="AB167" s="231">
        <f t="shared" ref="AB167:AB175" si="29">G167*Z167</f>
        <v>0</v>
      </c>
      <c r="AC167" s="232"/>
      <c r="AD167" s="312">
        <v>5.9</v>
      </c>
      <c r="AE167" s="223">
        <f t="shared" ref="AE167:AE175" si="30">AD167*Z167</f>
        <v>0</v>
      </c>
      <c r="AF167" s="224">
        <f t="shared" ref="AF167:AF175" si="31">AH167*0.26+AI167*0.32+AJ167*0.36+AK167*0.42+AL167*0.5+AM167*0.52+AN167*0.62+AO167*0.68+AP167*0.85+AQ167*0.85+AS167*0.13+AU167*0.154+AW167*0.208+BA167*0.04+BB167*0.04+BC167*0.06+BD167*0.09+BE167*0.07+BF167*0.11+BG167*0.08+BH167*0.19+BI167*0.09+BJ167*0.22+BK167*0.1+BL167*0.18</f>
        <v>0</v>
      </c>
      <c r="AG167" s="225"/>
      <c r="AH167" s="226"/>
      <c r="AI167" s="226">
        <f>21*Z167</f>
        <v>0</v>
      </c>
      <c r="AJ167" s="226">
        <f>9*Z167</f>
        <v>0</v>
      </c>
      <c r="AK167" s="226"/>
      <c r="AL167" s="226"/>
      <c r="AM167" s="226"/>
      <c r="AN167" s="226"/>
      <c r="AO167" s="226"/>
      <c r="AP167" s="226"/>
      <c r="AQ167" s="226"/>
      <c r="AR167" s="226"/>
      <c r="AS167" s="226"/>
      <c r="AT167" s="226"/>
      <c r="AU167" s="226"/>
      <c r="AV167" s="226"/>
      <c r="AW167" s="226"/>
      <c r="AX167" s="228"/>
      <c r="AY167" s="226"/>
      <c r="AZ167" s="226"/>
      <c r="BA167" s="226">
        <f>8*Z167</f>
        <v>0</v>
      </c>
      <c r="BB167" s="226"/>
      <c r="BC167" s="226">
        <f>22*Z167</f>
        <v>0</v>
      </c>
      <c r="BD167" s="226"/>
      <c r="BE167" s="226"/>
      <c r="BF167" s="226"/>
      <c r="BG167" s="226"/>
      <c r="BH167" s="226"/>
      <c r="BI167" s="226"/>
      <c r="BJ167" s="226"/>
      <c r="BK167" s="226"/>
      <c r="BL167" s="226"/>
      <c r="BM167" s="228"/>
      <c r="BN167" s="226"/>
      <c r="BO167" s="226">
        <f>30*Z167</f>
        <v>0</v>
      </c>
      <c r="BP167" s="233"/>
      <c r="BQ167" s="233"/>
      <c r="BR167" s="233"/>
      <c r="BS167" s="233"/>
      <c r="BT167" s="233"/>
      <c r="BU167" s="80"/>
    </row>
    <row r="168" spans="1:73" ht="30" customHeight="1">
      <c r="A168" s="81"/>
      <c r="B168" s="197" t="s">
        <v>422</v>
      </c>
      <c r="C168" s="198" t="s">
        <v>420</v>
      </c>
      <c r="D168" s="234" t="s">
        <v>423</v>
      </c>
      <c r="E168" s="198"/>
      <c r="F168" s="201">
        <v>22</v>
      </c>
      <c r="G168" s="202">
        <v>134</v>
      </c>
      <c r="H168" s="203"/>
      <c r="I168" s="204"/>
      <c r="J168" s="205"/>
      <c r="K168" s="420"/>
      <c r="L168" s="207"/>
      <c r="M168" s="421"/>
      <c r="N168" s="209"/>
      <c r="O168" s="422"/>
      <c r="P168" s="423"/>
      <c r="Q168" s="424"/>
      <c r="R168" s="213"/>
      <c r="S168" s="214"/>
      <c r="T168" s="215"/>
      <c r="U168" s="425"/>
      <c r="V168" s="426"/>
      <c r="W168" s="427"/>
      <c r="X168" s="428"/>
      <c r="Y168" s="311"/>
      <c r="Z168" s="220">
        <f t="shared" si="27"/>
        <v>0</v>
      </c>
      <c r="AA168" s="220">
        <f t="shared" si="28"/>
        <v>0</v>
      </c>
      <c r="AB168" s="231">
        <f t="shared" si="29"/>
        <v>0</v>
      </c>
      <c r="AC168" s="232"/>
      <c r="AD168" s="312">
        <v>9.3000000000000007</v>
      </c>
      <c r="AE168" s="223">
        <f t="shared" si="30"/>
        <v>0</v>
      </c>
      <c r="AF168" s="224">
        <f t="shared" si="31"/>
        <v>0</v>
      </c>
      <c r="AG168" s="225"/>
      <c r="AH168" s="226"/>
      <c r="AI168" s="226"/>
      <c r="AJ168" s="226">
        <f>13*Z168</f>
        <v>0</v>
      </c>
      <c r="AK168" s="226">
        <f>9*Z168</f>
        <v>0</v>
      </c>
      <c r="AL168" s="226"/>
      <c r="AM168" s="226"/>
      <c r="AN168" s="226"/>
      <c r="AO168" s="226"/>
      <c r="AP168" s="226"/>
      <c r="AQ168" s="226"/>
      <c r="AR168" s="226"/>
      <c r="AS168" s="226"/>
      <c r="AT168" s="226"/>
      <c r="AU168" s="226"/>
      <c r="AV168" s="226"/>
      <c r="AW168" s="226"/>
      <c r="AX168" s="228"/>
      <c r="AY168" s="226"/>
      <c r="AZ168" s="226"/>
      <c r="BA168" s="226"/>
      <c r="BB168" s="226"/>
      <c r="BC168" s="226">
        <f>16*Z168</f>
        <v>0</v>
      </c>
      <c r="BD168" s="226"/>
      <c r="BE168" s="226">
        <f>6*Z168</f>
        <v>0</v>
      </c>
      <c r="BF168" s="226"/>
      <c r="BG168" s="226"/>
      <c r="BH168" s="226"/>
      <c r="BI168" s="226"/>
      <c r="BJ168" s="226"/>
      <c r="BK168" s="226"/>
      <c r="BL168" s="226"/>
      <c r="BM168" s="228"/>
      <c r="BN168" s="226"/>
      <c r="BO168" s="233"/>
      <c r="BP168" s="226">
        <f>22*Z168</f>
        <v>0</v>
      </c>
      <c r="BQ168" s="233"/>
      <c r="BR168" s="233"/>
      <c r="BS168" s="233"/>
      <c r="BT168" s="233"/>
      <c r="BU168" s="80"/>
    </row>
    <row r="169" spans="1:73" ht="30" customHeight="1">
      <c r="A169" s="81"/>
      <c r="B169" s="197" t="s">
        <v>424</v>
      </c>
      <c r="C169" s="198" t="s">
        <v>420</v>
      </c>
      <c r="D169" s="234" t="s">
        <v>425</v>
      </c>
      <c r="E169" s="198"/>
      <c r="F169" s="201">
        <v>10</v>
      </c>
      <c r="G169" s="202">
        <v>77</v>
      </c>
      <c r="H169" s="203"/>
      <c r="I169" s="204"/>
      <c r="J169" s="205"/>
      <c r="K169" s="420"/>
      <c r="L169" s="207"/>
      <c r="M169" s="421"/>
      <c r="N169" s="209"/>
      <c r="O169" s="422"/>
      <c r="P169" s="423"/>
      <c r="Q169" s="424"/>
      <c r="R169" s="213"/>
      <c r="S169" s="214"/>
      <c r="T169" s="215"/>
      <c r="U169" s="425"/>
      <c r="V169" s="426"/>
      <c r="W169" s="427"/>
      <c r="X169" s="428"/>
      <c r="Y169" s="311"/>
      <c r="Z169" s="220">
        <f t="shared" si="27"/>
        <v>0</v>
      </c>
      <c r="AA169" s="220">
        <f t="shared" si="28"/>
        <v>0</v>
      </c>
      <c r="AB169" s="231">
        <f t="shared" si="29"/>
        <v>0</v>
      </c>
      <c r="AC169" s="232"/>
      <c r="AD169" s="312">
        <v>6.2</v>
      </c>
      <c r="AE169" s="223">
        <f t="shared" si="30"/>
        <v>0</v>
      </c>
      <c r="AF169" s="224">
        <f t="shared" si="31"/>
        <v>0</v>
      </c>
      <c r="AG169" s="225"/>
      <c r="AH169" s="226"/>
      <c r="AI169" s="226"/>
      <c r="AJ169" s="226">
        <f>4*Z169</f>
        <v>0</v>
      </c>
      <c r="AK169" s="226">
        <f>6*Z169</f>
        <v>0</v>
      </c>
      <c r="AL169" s="226"/>
      <c r="AM169" s="226"/>
      <c r="AN169" s="226"/>
      <c r="AO169" s="226"/>
      <c r="AP169" s="226"/>
      <c r="AQ169" s="226"/>
      <c r="AR169" s="226"/>
      <c r="AS169" s="226"/>
      <c r="AT169" s="226"/>
      <c r="AU169" s="226"/>
      <c r="AV169" s="226"/>
      <c r="AW169" s="226"/>
      <c r="AX169" s="228"/>
      <c r="AY169" s="226"/>
      <c r="AZ169" s="226"/>
      <c r="BA169" s="226"/>
      <c r="BB169" s="226"/>
      <c r="BC169" s="226">
        <f>3*Z169</f>
        <v>0</v>
      </c>
      <c r="BD169" s="226"/>
      <c r="BE169" s="226">
        <f>7*Z169</f>
        <v>0</v>
      </c>
      <c r="BF169" s="226"/>
      <c r="BG169" s="226"/>
      <c r="BH169" s="226"/>
      <c r="BI169" s="226"/>
      <c r="BJ169" s="226"/>
      <c r="BK169" s="226"/>
      <c r="BL169" s="226"/>
      <c r="BM169" s="228"/>
      <c r="BN169" s="226"/>
      <c r="BO169" s="233"/>
      <c r="BP169" s="233"/>
      <c r="BQ169" s="226">
        <f>10*Z169</f>
        <v>0</v>
      </c>
      <c r="BR169" s="233"/>
      <c r="BS169" s="233"/>
      <c r="BT169" s="233"/>
      <c r="BU169" s="80"/>
    </row>
    <row r="170" spans="1:73" ht="30" customHeight="1">
      <c r="A170" s="81"/>
      <c r="B170" s="197" t="s">
        <v>426</v>
      </c>
      <c r="C170" s="198" t="s">
        <v>420</v>
      </c>
      <c r="D170" s="234" t="s">
        <v>427</v>
      </c>
      <c r="E170" s="198"/>
      <c r="F170" s="201">
        <v>4</v>
      </c>
      <c r="G170" s="202">
        <v>56</v>
      </c>
      <c r="H170" s="203"/>
      <c r="I170" s="204"/>
      <c r="J170" s="205"/>
      <c r="K170" s="420"/>
      <c r="L170" s="207"/>
      <c r="M170" s="421"/>
      <c r="N170" s="209"/>
      <c r="O170" s="422"/>
      <c r="P170" s="423"/>
      <c r="Q170" s="424"/>
      <c r="R170" s="213"/>
      <c r="S170" s="214"/>
      <c r="T170" s="215"/>
      <c r="U170" s="425"/>
      <c r="V170" s="426"/>
      <c r="W170" s="427"/>
      <c r="X170" s="428"/>
      <c r="Y170" s="311"/>
      <c r="Z170" s="220">
        <f t="shared" si="27"/>
        <v>0</v>
      </c>
      <c r="AA170" s="220">
        <f t="shared" si="28"/>
        <v>0</v>
      </c>
      <c r="AB170" s="231">
        <f t="shared" si="29"/>
        <v>0</v>
      </c>
      <c r="AC170" s="232"/>
      <c r="AD170" s="312">
        <v>5.2</v>
      </c>
      <c r="AE170" s="223">
        <f t="shared" si="30"/>
        <v>0</v>
      </c>
      <c r="AF170" s="224">
        <f t="shared" si="31"/>
        <v>0</v>
      </c>
      <c r="AG170" s="225"/>
      <c r="AH170" s="226"/>
      <c r="AI170" s="226"/>
      <c r="AJ170" s="226"/>
      <c r="AK170" s="226">
        <f>4*Z170</f>
        <v>0</v>
      </c>
      <c r="AL170" s="226"/>
      <c r="AM170" s="226"/>
      <c r="AN170" s="226"/>
      <c r="AO170" s="226"/>
      <c r="AP170" s="226"/>
      <c r="AQ170" s="226"/>
      <c r="AR170" s="226"/>
      <c r="AS170" s="226"/>
      <c r="AT170" s="226"/>
      <c r="AU170" s="226"/>
      <c r="AV170" s="226"/>
      <c r="AW170" s="226"/>
      <c r="AX170" s="228"/>
      <c r="AY170" s="226"/>
      <c r="AZ170" s="226"/>
      <c r="BA170" s="226"/>
      <c r="BB170" s="226"/>
      <c r="BC170" s="226"/>
      <c r="BD170" s="226"/>
      <c r="BE170" s="226">
        <f>4*Z170</f>
        <v>0</v>
      </c>
      <c r="BF170" s="226"/>
      <c r="BG170" s="226"/>
      <c r="BH170" s="226"/>
      <c r="BI170" s="226"/>
      <c r="BJ170" s="226"/>
      <c r="BK170" s="226"/>
      <c r="BL170" s="226"/>
      <c r="BM170" s="228"/>
      <c r="BN170" s="226"/>
      <c r="BO170" s="233"/>
      <c r="BP170" s="233"/>
      <c r="BQ170" s="233"/>
      <c r="BR170" s="226">
        <f>4*Z170</f>
        <v>0</v>
      </c>
      <c r="BS170" s="233"/>
      <c r="BT170" s="233"/>
      <c r="BU170" s="80"/>
    </row>
    <row r="171" spans="1:73" ht="30" customHeight="1">
      <c r="A171" s="81"/>
      <c r="B171" s="197" t="s">
        <v>428</v>
      </c>
      <c r="C171" s="198" t="s">
        <v>420</v>
      </c>
      <c r="D171" s="234" t="s">
        <v>429</v>
      </c>
      <c r="E171" s="198"/>
      <c r="F171" s="201">
        <v>20</v>
      </c>
      <c r="G171" s="202">
        <v>146</v>
      </c>
      <c r="H171" s="203"/>
      <c r="I171" s="204"/>
      <c r="J171" s="205"/>
      <c r="K171" s="420"/>
      <c r="L171" s="207"/>
      <c r="M171" s="421"/>
      <c r="N171" s="209"/>
      <c r="O171" s="422"/>
      <c r="P171" s="423"/>
      <c r="Q171" s="424"/>
      <c r="R171" s="213"/>
      <c r="S171" s="214"/>
      <c r="T171" s="215"/>
      <c r="U171" s="425"/>
      <c r="V171" s="426"/>
      <c r="W171" s="427"/>
      <c r="X171" s="428"/>
      <c r="Y171" s="311"/>
      <c r="Z171" s="220">
        <f t="shared" si="27"/>
        <v>0</v>
      </c>
      <c r="AA171" s="220">
        <f t="shared" si="28"/>
        <v>0</v>
      </c>
      <c r="AB171" s="231">
        <f t="shared" si="29"/>
        <v>0</v>
      </c>
      <c r="AC171" s="232"/>
      <c r="AD171" s="312">
        <v>10.7</v>
      </c>
      <c r="AE171" s="223">
        <f t="shared" si="30"/>
        <v>0</v>
      </c>
      <c r="AF171" s="224">
        <f t="shared" si="31"/>
        <v>0</v>
      </c>
      <c r="AG171" s="225"/>
      <c r="AH171" s="226"/>
      <c r="AI171" s="226"/>
      <c r="AJ171" s="226">
        <f>1*Z171</f>
        <v>0</v>
      </c>
      <c r="AK171" s="226">
        <f>3*Z171</f>
        <v>0</v>
      </c>
      <c r="AL171" s="226">
        <f>4*Z171</f>
        <v>0</v>
      </c>
      <c r="AM171" s="226">
        <f>2*Z171</f>
        <v>0</v>
      </c>
      <c r="AN171" s="226">
        <f>5*Z171</f>
        <v>0</v>
      </c>
      <c r="AO171" s="226">
        <f>5*Z171</f>
        <v>0</v>
      </c>
      <c r="AP171" s="226"/>
      <c r="AQ171" s="226"/>
      <c r="AR171" s="226"/>
      <c r="AS171" s="226"/>
      <c r="AT171" s="226"/>
      <c r="AU171" s="226"/>
      <c r="AV171" s="226"/>
      <c r="AW171" s="226"/>
      <c r="AX171" s="228"/>
      <c r="AY171" s="226"/>
      <c r="AZ171" s="226"/>
      <c r="BA171" s="226"/>
      <c r="BB171" s="226"/>
      <c r="BC171" s="226">
        <f>2*Z171</f>
        <v>0</v>
      </c>
      <c r="BD171" s="226"/>
      <c r="BE171" s="226"/>
      <c r="BF171" s="226"/>
      <c r="BG171" s="226">
        <f>14*Z171</f>
        <v>0</v>
      </c>
      <c r="BH171" s="226"/>
      <c r="BI171" s="226"/>
      <c r="BJ171" s="226"/>
      <c r="BK171" s="226"/>
      <c r="BL171" s="226"/>
      <c r="BM171" s="228"/>
      <c r="BN171" s="226"/>
      <c r="BO171" s="226">
        <f>4*Z171</f>
        <v>0</v>
      </c>
      <c r="BP171" s="226">
        <f>9*Z171</f>
        <v>0</v>
      </c>
      <c r="BQ171" s="226">
        <f>3*Z171</f>
        <v>0</v>
      </c>
      <c r="BR171" s="226">
        <f>4*Z171</f>
        <v>0</v>
      </c>
      <c r="BS171" s="233"/>
      <c r="BT171" s="233"/>
      <c r="BU171" s="80"/>
    </row>
    <row r="172" spans="1:73" ht="30" customHeight="1">
      <c r="A172" s="81"/>
      <c r="B172" s="197" t="s">
        <v>430</v>
      </c>
      <c r="C172" s="198" t="s">
        <v>420</v>
      </c>
      <c r="D172" s="234" t="s">
        <v>431</v>
      </c>
      <c r="E172" s="198"/>
      <c r="F172" s="201">
        <v>16</v>
      </c>
      <c r="G172" s="202">
        <v>131</v>
      </c>
      <c r="H172" s="203"/>
      <c r="I172" s="204"/>
      <c r="J172" s="205"/>
      <c r="K172" s="420"/>
      <c r="L172" s="207"/>
      <c r="M172" s="421"/>
      <c r="N172" s="209"/>
      <c r="O172" s="422"/>
      <c r="P172" s="423"/>
      <c r="Q172" s="424"/>
      <c r="R172" s="213"/>
      <c r="S172" s="214"/>
      <c r="T172" s="215"/>
      <c r="U172" s="425"/>
      <c r="V172" s="426"/>
      <c r="W172" s="427"/>
      <c r="X172" s="428"/>
      <c r="Y172" s="311"/>
      <c r="Z172" s="220">
        <f t="shared" si="27"/>
        <v>0</v>
      </c>
      <c r="AA172" s="220">
        <f t="shared" si="28"/>
        <v>0</v>
      </c>
      <c r="AB172" s="231">
        <f t="shared" si="29"/>
        <v>0</v>
      </c>
      <c r="AC172" s="232"/>
      <c r="AD172" s="312">
        <v>10</v>
      </c>
      <c r="AE172" s="223">
        <f t="shared" si="30"/>
        <v>0</v>
      </c>
      <c r="AF172" s="224">
        <f t="shared" si="31"/>
        <v>0</v>
      </c>
      <c r="AG172" s="225"/>
      <c r="AH172" s="226"/>
      <c r="AI172" s="226"/>
      <c r="AJ172" s="226">
        <f>3*Z172</f>
        <v>0</v>
      </c>
      <c r="AK172" s="226">
        <f>13*Z172</f>
        <v>0</v>
      </c>
      <c r="AL172" s="226"/>
      <c r="AM172" s="226"/>
      <c r="AN172" s="226"/>
      <c r="AO172" s="226"/>
      <c r="AP172" s="226"/>
      <c r="AQ172" s="226"/>
      <c r="AR172" s="226"/>
      <c r="AS172" s="226"/>
      <c r="AT172" s="226"/>
      <c r="AU172" s="226"/>
      <c r="AV172" s="226"/>
      <c r="AW172" s="226"/>
      <c r="AX172" s="228"/>
      <c r="AY172" s="226"/>
      <c r="AZ172" s="226"/>
      <c r="BA172" s="226"/>
      <c r="BB172" s="226"/>
      <c r="BC172" s="226">
        <f>8*Z172</f>
        <v>0</v>
      </c>
      <c r="BD172" s="226"/>
      <c r="BE172" s="226">
        <f>8*Z172</f>
        <v>0</v>
      </c>
      <c r="BF172" s="226"/>
      <c r="BG172" s="226"/>
      <c r="BH172" s="226"/>
      <c r="BI172" s="226"/>
      <c r="BJ172" s="226"/>
      <c r="BK172" s="226"/>
      <c r="BL172" s="226"/>
      <c r="BM172" s="228"/>
      <c r="BN172" s="226"/>
      <c r="BO172" s="233"/>
      <c r="BP172" s="226">
        <f>4*Z172</f>
        <v>0</v>
      </c>
      <c r="BQ172" s="226">
        <f>7*Z172</f>
        <v>0</v>
      </c>
      <c r="BR172" s="226">
        <f>5*Z172</f>
        <v>0</v>
      </c>
      <c r="BS172" s="233"/>
      <c r="BT172" s="233"/>
      <c r="BU172" s="80"/>
    </row>
    <row r="173" spans="1:73" ht="30" customHeight="1">
      <c r="A173" s="81"/>
      <c r="B173" s="197" t="s">
        <v>432</v>
      </c>
      <c r="C173" s="198" t="s">
        <v>420</v>
      </c>
      <c r="D173" s="234" t="s">
        <v>433</v>
      </c>
      <c r="E173" s="198"/>
      <c r="F173" s="201">
        <v>20</v>
      </c>
      <c r="G173" s="202">
        <v>66</v>
      </c>
      <c r="H173" s="203"/>
      <c r="I173" s="204"/>
      <c r="J173" s="205"/>
      <c r="K173" s="420"/>
      <c r="L173" s="207"/>
      <c r="M173" s="421"/>
      <c r="N173" s="209"/>
      <c r="O173" s="422"/>
      <c r="P173" s="423"/>
      <c r="Q173" s="424"/>
      <c r="R173" s="213"/>
      <c r="S173" s="214"/>
      <c r="T173" s="215"/>
      <c r="U173" s="425"/>
      <c r="V173" s="426"/>
      <c r="W173" s="427"/>
      <c r="X173" s="428"/>
      <c r="Y173" s="311"/>
      <c r="Z173" s="220">
        <f t="shared" si="27"/>
        <v>0</v>
      </c>
      <c r="AA173" s="220">
        <f t="shared" si="28"/>
        <v>0</v>
      </c>
      <c r="AB173" s="231">
        <f t="shared" si="29"/>
        <v>0</v>
      </c>
      <c r="AC173" s="232"/>
      <c r="AD173" s="312">
        <v>3.5</v>
      </c>
      <c r="AE173" s="223">
        <f t="shared" si="30"/>
        <v>0</v>
      </c>
      <c r="AF173" s="224">
        <f t="shared" si="31"/>
        <v>0</v>
      </c>
      <c r="AG173" s="225"/>
      <c r="AH173" s="226"/>
      <c r="AI173" s="226">
        <f>14*Z173</f>
        <v>0</v>
      </c>
      <c r="AJ173" s="226">
        <f>6*Z173</f>
        <v>0</v>
      </c>
      <c r="AK173" s="226"/>
      <c r="AL173" s="226"/>
      <c r="AM173" s="226"/>
      <c r="AN173" s="226"/>
      <c r="AO173" s="226"/>
      <c r="AP173" s="226"/>
      <c r="AQ173" s="226"/>
      <c r="AR173" s="226"/>
      <c r="AS173" s="226"/>
      <c r="AT173" s="226"/>
      <c r="AU173" s="226"/>
      <c r="AV173" s="226"/>
      <c r="AW173" s="226"/>
      <c r="AX173" s="228"/>
      <c r="AY173" s="226"/>
      <c r="AZ173" s="226"/>
      <c r="BA173" s="226">
        <f>5*Z173</f>
        <v>0</v>
      </c>
      <c r="BB173" s="226"/>
      <c r="BC173" s="226">
        <f>15*Z173</f>
        <v>0</v>
      </c>
      <c r="BD173" s="226"/>
      <c r="BE173" s="226"/>
      <c r="BF173" s="226"/>
      <c r="BG173" s="226"/>
      <c r="BH173" s="226"/>
      <c r="BI173" s="226"/>
      <c r="BJ173" s="226"/>
      <c r="BK173" s="226"/>
      <c r="BL173" s="226"/>
      <c r="BM173" s="228"/>
      <c r="BN173" s="226"/>
      <c r="BO173" s="226">
        <f>20*Z173</f>
        <v>0</v>
      </c>
      <c r="BP173" s="233"/>
      <c r="BQ173" s="233"/>
      <c r="BR173" s="233"/>
      <c r="BS173" s="233"/>
      <c r="BT173" s="233"/>
      <c r="BU173" s="80"/>
    </row>
    <row r="174" spans="1:73" ht="30" customHeight="1">
      <c r="A174" s="81"/>
      <c r="B174" s="197" t="s">
        <v>434</v>
      </c>
      <c r="C174" s="198" t="s">
        <v>420</v>
      </c>
      <c r="D174" s="199" t="s">
        <v>435</v>
      </c>
      <c r="E174" s="200"/>
      <c r="F174" s="201">
        <v>16</v>
      </c>
      <c r="G174" s="202">
        <v>46</v>
      </c>
      <c r="H174" s="203"/>
      <c r="I174" s="204"/>
      <c r="J174" s="205"/>
      <c r="K174" s="420"/>
      <c r="L174" s="207"/>
      <c r="M174" s="421"/>
      <c r="N174" s="209"/>
      <c r="O174" s="422"/>
      <c r="P174" s="423"/>
      <c r="Q174" s="424"/>
      <c r="R174" s="213"/>
      <c r="S174" s="214"/>
      <c r="T174" s="215"/>
      <c r="U174" s="425"/>
      <c r="V174" s="426"/>
      <c r="W174" s="427"/>
      <c r="X174" s="428"/>
      <c r="Y174" s="311"/>
      <c r="Z174" s="220">
        <f t="shared" si="27"/>
        <v>0</v>
      </c>
      <c r="AA174" s="220">
        <f t="shared" si="28"/>
        <v>0</v>
      </c>
      <c r="AB174" s="231">
        <f t="shared" si="29"/>
        <v>0</v>
      </c>
      <c r="AC174" s="232"/>
      <c r="AD174" s="312">
        <v>1.8</v>
      </c>
      <c r="AE174" s="223">
        <f t="shared" si="30"/>
        <v>0</v>
      </c>
      <c r="AF174" s="224">
        <f t="shared" si="31"/>
        <v>0</v>
      </c>
      <c r="AG174" s="225"/>
      <c r="AH174" s="226"/>
      <c r="AI174" s="226"/>
      <c r="AJ174" s="226">
        <f>25*Z174</f>
        <v>0</v>
      </c>
      <c r="AK174" s="226">
        <f>1*Z174</f>
        <v>0</v>
      </c>
      <c r="AL174" s="226"/>
      <c r="AM174" s="226"/>
      <c r="AN174" s="226"/>
      <c r="AO174" s="226"/>
      <c r="AP174" s="226"/>
      <c r="AQ174" s="226"/>
      <c r="AR174" s="226"/>
      <c r="AS174" s="226"/>
      <c r="AT174" s="226"/>
      <c r="AU174" s="226"/>
      <c r="AV174" s="226"/>
      <c r="AW174" s="226"/>
      <c r="AX174" s="228"/>
      <c r="AY174" s="226"/>
      <c r="AZ174" s="226"/>
      <c r="BA174" s="226"/>
      <c r="BB174" s="226"/>
      <c r="BC174" s="226"/>
      <c r="BD174" s="226"/>
      <c r="BE174" s="226"/>
      <c r="BF174" s="226"/>
      <c r="BG174" s="226"/>
      <c r="BH174" s="226"/>
      <c r="BI174" s="226"/>
      <c r="BJ174" s="226"/>
      <c r="BK174" s="226"/>
      <c r="BL174" s="226"/>
      <c r="BM174" s="228"/>
      <c r="BN174" s="226"/>
      <c r="BO174" s="226">
        <f>16*Z174</f>
        <v>0</v>
      </c>
      <c r="BP174" s="233"/>
      <c r="BQ174" s="233"/>
      <c r="BR174" s="233"/>
      <c r="BS174" s="233"/>
      <c r="BT174" s="233"/>
      <c r="BU174" s="80"/>
    </row>
    <row r="175" spans="1:73" ht="30" customHeight="1">
      <c r="A175" s="81"/>
      <c r="B175" s="197" t="s">
        <v>436</v>
      </c>
      <c r="C175" s="198" t="s">
        <v>420</v>
      </c>
      <c r="D175" s="234" t="s">
        <v>437</v>
      </c>
      <c r="E175" s="198"/>
      <c r="F175" s="201">
        <f>SUM(F167:F174)</f>
        <v>138</v>
      </c>
      <c r="G175" s="202">
        <v>768</v>
      </c>
      <c r="H175" s="203"/>
      <c r="I175" s="455"/>
      <c r="J175" s="456"/>
      <c r="K175" s="457"/>
      <c r="L175" s="458"/>
      <c r="M175" s="459"/>
      <c r="N175" s="460"/>
      <c r="O175" s="461"/>
      <c r="P175" s="462"/>
      <c r="Q175" s="463"/>
      <c r="R175" s="464"/>
      <c r="S175" s="465"/>
      <c r="T175" s="466"/>
      <c r="U175" s="467"/>
      <c r="V175" s="468"/>
      <c r="W175" s="469"/>
      <c r="X175" s="470"/>
      <c r="Y175" s="311"/>
      <c r="Z175" s="220">
        <f t="shared" si="27"/>
        <v>0</v>
      </c>
      <c r="AA175" s="220">
        <f t="shared" si="28"/>
        <v>0</v>
      </c>
      <c r="AB175" s="231">
        <f t="shared" si="29"/>
        <v>0</v>
      </c>
      <c r="AC175" s="275"/>
      <c r="AD175" s="312">
        <f>SUM(AD167:AD172)</f>
        <v>47.3</v>
      </c>
      <c r="AE175" s="223">
        <f t="shared" si="30"/>
        <v>0</v>
      </c>
      <c r="AF175" s="224">
        <f t="shared" si="31"/>
        <v>0</v>
      </c>
      <c r="AG175" s="225"/>
      <c r="AH175" s="226"/>
      <c r="AI175" s="226">
        <f>35*Z175</f>
        <v>0</v>
      </c>
      <c r="AJ175" s="226">
        <f>61*Z175</f>
        <v>0</v>
      </c>
      <c r="AK175" s="226">
        <f>36*Z175</f>
        <v>0</v>
      </c>
      <c r="AL175" s="226">
        <f>4*Z175</f>
        <v>0</v>
      </c>
      <c r="AM175" s="226">
        <f>2*Z175</f>
        <v>0</v>
      </c>
      <c r="AN175" s="226">
        <f>5*Z175</f>
        <v>0</v>
      </c>
      <c r="AO175" s="226">
        <f>5*Z175</f>
        <v>0</v>
      </c>
      <c r="AP175" s="226"/>
      <c r="AQ175" s="226"/>
      <c r="AR175" s="226"/>
      <c r="AS175" s="226"/>
      <c r="AT175" s="226"/>
      <c r="AU175" s="226"/>
      <c r="AV175" s="226"/>
      <c r="AW175" s="226"/>
      <c r="AX175" s="228"/>
      <c r="AY175" s="226"/>
      <c r="AZ175" s="226"/>
      <c r="BA175" s="226">
        <f>13*Z175</f>
        <v>0</v>
      </c>
      <c r="BB175" s="226"/>
      <c r="BC175" s="226">
        <f>66*Z175</f>
        <v>0</v>
      </c>
      <c r="BD175" s="226"/>
      <c r="BE175" s="226">
        <f>25*Z175</f>
        <v>0</v>
      </c>
      <c r="BF175" s="226"/>
      <c r="BG175" s="226">
        <f>14*Z175</f>
        <v>0</v>
      </c>
      <c r="BH175" s="226"/>
      <c r="BI175" s="226"/>
      <c r="BJ175" s="226"/>
      <c r="BK175" s="226"/>
      <c r="BL175" s="226"/>
      <c r="BM175" s="228"/>
      <c r="BN175" s="226"/>
      <c r="BO175" s="226">
        <f>70*Z175</f>
        <v>0</v>
      </c>
      <c r="BP175" s="226">
        <f>35*Z175</f>
        <v>0</v>
      </c>
      <c r="BQ175" s="226">
        <f>20*Z175</f>
        <v>0</v>
      </c>
      <c r="BR175" s="226">
        <f>13*Z175</f>
        <v>0</v>
      </c>
      <c r="BS175" s="233"/>
      <c r="BT175" s="233"/>
      <c r="BU175" s="80"/>
    </row>
    <row r="176" spans="1:73" ht="13.5" customHeight="1">
      <c r="A176" s="81"/>
      <c r="B176" s="140"/>
      <c r="C176" s="240"/>
      <c r="D176" s="444"/>
      <c r="E176" s="445"/>
      <c r="F176" s="276"/>
      <c r="G176" s="336"/>
      <c r="H176" s="446"/>
      <c r="I176" s="471"/>
      <c r="J176" s="471"/>
      <c r="K176" s="471"/>
      <c r="L176" s="471"/>
      <c r="M176" s="471"/>
      <c r="N176" s="471"/>
      <c r="O176" s="471"/>
      <c r="P176" s="472"/>
      <c r="Q176" s="471"/>
      <c r="R176" s="471"/>
      <c r="S176" s="471"/>
      <c r="T176" s="471"/>
      <c r="U176" s="471"/>
      <c r="V176" s="471"/>
      <c r="W176" s="471"/>
      <c r="X176" s="473"/>
      <c r="Y176" s="311"/>
      <c r="Z176" s="280"/>
      <c r="AA176" s="280"/>
      <c r="AB176" s="280"/>
      <c r="AC176" s="281"/>
      <c r="AD176" s="280"/>
      <c r="AE176" s="282"/>
      <c r="AF176" s="282"/>
      <c r="AG176" s="225"/>
      <c r="AH176" s="280"/>
      <c r="AI176" s="280"/>
      <c r="AJ176" s="280"/>
      <c r="AK176" s="280"/>
      <c r="AL176" s="280"/>
      <c r="AM176" s="280"/>
      <c r="AN176" s="280"/>
      <c r="AO176" s="280"/>
      <c r="AP176" s="280"/>
      <c r="AQ176" s="280"/>
      <c r="AR176" s="280"/>
      <c r="AS176" s="280"/>
      <c r="AT176" s="280"/>
      <c r="AU176" s="280"/>
      <c r="AV176" s="280"/>
      <c r="AW176" s="280"/>
      <c r="AX176" s="280"/>
      <c r="AY176" s="280"/>
      <c r="AZ176" s="280"/>
      <c r="BA176" s="280"/>
      <c r="BB176" s="280"/>
      <c r="BC176" s="280"/>
      <c r="BD176" s="280"/>
      <c r="BE176" s="280"/>
      <c r="BF176" s="280"/>
      <c r="BG176" s="280"/>
      <c r="BH176" s="280"/>
      <c r="BI176" s="280"/>
      <c r="BJ176" s="280"/>
      <c r="BK176" s="280"/>
      <c r="BL176" s="280"/>
      <c r="BM176" s="228"/>
      <c r="BN176" s="280"/>
      <c r="BO176" s="283"/>
      <c r="BP176" s="283"/>
      <c r="BQ176" s="283"/>
      <c r="BR176" s="283"/>
      <c r="BS176" s="283"/>
      <c r="BT176" s="283"/>
      <c r="BU176" s="80"/>
    </row>
    <row r="177" spans="1:73" ht="39" customHeight="1">
      <c r="A177" s="81"/>
      <c r="B177" s="474" t="s">
        <v>438</v>
      </c>
      <c r="C177" s="475"/>
      <c r="D177" s="476" t="s">
        <v>439</v>
      </c>
      <c r="E177" s="477"/>
      <c r="F177" s="478"/>
      <c r="G177" s="478"/>
      <c r="H177" s="478"/>
      <c r="I177" s="478"/>
      <c r="J177" s="478"/>
      <c r="K177" s="478"/>
      <c r="L177" s="478"/>
      <c r="M177" s="478"/>
      <c r="N177" s="478"/>
      <c r="O177" s="478"/>
      <c r="P177" s="478"/>
      <c r="Q177" s="478"/>
      <c r="R177" s="478"/>
      <c r="S177" s="478"/>
      <c r="T177" s="478"/>
      <c r="U177" s="478"/>
      <c r="V177" s="478"/>
      <c r="W177" s="478"/>
      <c r="X177" s="479"/>
      <c r="Y177" s="311"/>
      <c r="Z177" s="742" t="s">
        <v>64</v>
      </c>
      <c r="AA177" s="742" t="s">
        <v>65</v>
      </c>
      <c r="AB177" s="742" t="s">
        <v>66</v>
      </c>
      <c r="AC177" s="152"/>
      <c r="AD177" s="742" t="s">
        <v>67</v>
      </c>
      <c r="AE177" s="742" t="s">
        <v>68</v>
      </c>
      <c r="AF177" s="742" t="s">
        <v>69</v>
      </c>
      <c r="AG177" s="153"/>
      <c r="AH177" s="729" t="s">
        <v>70</v>
      </c>
      <c r="AI177" s="730"/>
      <c r="AJ177" s="730"/>
      <c r="AK177" s="730"/>
      <c r="AL177" s="730"/>
      <c r="AM177" s="730"/>
      <c r="AN177" s="730"/>
      <c r="AO177" s="730"/>
      <c r="AP177" s="730"/>
      <c r="AQ177" s="730"/>
      <c r="AR177" s="730"/>
      <c r="AS177" s="730"/>
      <c r="AT177" s="730"/>
      <c r="AU177" s="730"/>
      <c r="AV177" s="730"/>
      <c r="AW177" s="731"/>
      <c r="AX177" s="101"/>
      <c r="AY177" s="290"/>
      <c r="AZ177" s="291"/>
      <c r="BA177" s="292" t="s">
        <v>71</v>
      </c>
      <c r="BB177" s="293"/>
      <c r="BC177" s="293"/>
      <c r="BD177" s="293"/>
      <c r="BE177" s="293"/>
      <c r="BF177" s="293"/>
      <c r="BG177" s="293"/>
      <c r="BH177" s="293"/>
      <c r="BI177" s="293"/>
      <c r="BJ177" s="293"/>
      <c r="BK177" s="293"/>
      <c r="BL177" s="294"/>
      <c r="BM177" s="101"/>
      <c r="BN177" s="729" t="s">
        <v>72</v>
      </c>
      <c r="BO177" s="730"/>
      <c r="BP177" s="730"/>
      <c r="BQ177" s="730"/>
      <c r="BR177" s="730"/>
      <c r="BS177" s="730"/>
      <c r="BT177" s="731"/>
      <c r="BU177" s="80"/>
    </row>
    <row r="178" spans="1:73" ht="13.5" customHeight="1">
      <c r="A178" s="81"/>
      <c r="B178" s="140"/>
      <c r="C178" s="240"/>
      <c r="D178" s="444"/>
      <c r="E178" s="445"/>
      <c r="F178" s="276"/>
      <c r="G178" s="336"/>
      <c r="H178" s="446"/>
      <c r="I178" s="446"/>
      <c r="J178" s="446"/>
      <c r="K178" s="446"/>
      <c r="L178" s="446"/>
      <c r="M178" s="446"/>
      <c r="N178" s="446"/>
      <c r="O178" s="446"/>
      <c r="P178" s="447"/>
      <c r="Q178" s="446"/>
      <c r="R178" s="446"/>
      <c r="S178" s="446"/>
      <c r="T178" s="446"/>
      <c r="U178" s="446"/>
      <c r="V178" s="446"/>
      <c r="W178" s="446"/>
      <c r="X178" s="448"/>
      <c r="Y178" s="311"/>
      <c r="Z178" s="742"/>
      <c r="AA178" s="742"/>
      <c r="AB178" s="742"/>
      <c r="AC178" s="152"/>
      <c r="AD178" s="743"/>
      <c r="AE178" s="743"/>
      <c r="AF178" s="743"/>
      <c r="AG178" s="153"/>
      <c r="AH178" s="732" t="s">
        <v>75</v>
      </c>
      <c r="AI178" s="732" t="s">
        <v>76</v>
      </c>
      <c r="AJ178" s="732" t="s">
        <v>77</v>
      </c>
      <c r="AK178" s="732" t="s">
        <v>78</v>
      </c>
      <c r="AL178" s="732" t="s">
        <v>79</v>
      </c>
      <c r="AM178" s="732" t="s">
        <v>80</v>
      </c>
      <c r="AN178" s="732" t="s">
        <v>81</v>
      </c>
      <c r="AO178" s="732" t="s">
        <v>82</v>
      </c>
      <c r="AP178" s="732" t="s">
        <v>83</v>
      </c>
      <c r="AQ178" s="732" t="s">
        <v>84</v>
      </c>
      <c r="AR178" s="732" t="s">
        <v>35</v>
      </c>
      <c r="AS178" s="732" t="s">
        <v>85</v>
      </c>
      <c r="AT178" s="732" t="s">
        <v>86</v>
      </c>
      <c r="AU178" s="732" t="s">
        <v>39</v>
      </c>
      <c r="AV178" s="732" t="s">
        <v>41</v>
      </c>
      <c r="AW178" s="732" t="s">
        <v>42</v>
      </c>
      <c r="AX178" s="101"/>
      <c r="AY178" s="735" t="s">
        <v>87</v>
      </c>
      <c r="AZ178" s="735" t="s">
        <v>88</v>
      </c>
      <c r="BA178" s="735" t="s">
        <v>87</v>
      </c>
      <c r="BB178" s="735" t="s">
        <v>88</v>
      </c>
      <c r="BC178" s="735" t="s">
        <v>87</v>
      </c>
      <c r="BD178" s="735" t="s">
        <v>88</v>
      </c>
      <c r="BE178" s="735" t="s">
        <v>87</v>
      </c>
      <c r="BF178" s="735" t="s">
        <v>88</v>
      </c>
      <c r="BG178" s="735" t="s">
        <v>87</v>
      </c>
      <c r="BH178" s="735" t="s">
        <v>88</v>
      </c>
      <c r="BI178" s="735" t="s">
        <v>87</v>
      </c>
      <c r="BJ178" s="735" t="s">
        <v>88</v>
      </c>
      <c r="BK178" s="735" t="s">
        <v>87</v>
      </c>
      <c r="BL178" s="735" t="s">
        <v>88</v>
      </c>
      <c r="BM178" s="101"/>
      <c r="BN178" s="739" t="s">
        <v>89</v>
      </c>
      <c r="BO178" s="739" t="s">
        <v>90</v>
      </c>
      <c r="BP178" s="739" t="s">
        <v>91</v>
      </c>
      <c r="BQ178" s="739" t="s">
        <v>92</v>
      </c>
      <c r="BR178" s="739" t="s">
        <v>93</v>
      </c>
      <c r="BS178" s="739" t="s">
        <v>94</v>
      </c>
      <c r="BT178" s="739" t="s">
        <v>95</v>
      </c>
      <c r="BU178" s="80"/>
    </row>
    <row r="179" spans="1:73" ht="208.75" customHeight="1">
      <c r="A179" s="81"/>
      <c r="B179" s="297"/>
      <c r="C179" s="148"/>
      <c r="D179" s="451"/>
      <c r="E179" s="452"/>
      <c r="F179" s="480"/>
      <c r="G179" s="480"/>
      <c r="H179" s="480"/>
      <c r="I179" s="480"/>
      <c r="J179" s="480"/>
      <c r="K179" s="480"/>
      <c r="L179" s="480"/>
      <c r="M179" s="480"/>
      <c r="N179" s="480"/>
      <c r="O179" s="480"/>
      <c r="P179" s="480"/>
      <c r="Q179" s="480"/>
      <c r="R179" s="480"/>
      <c r="S179" s="480"/>
      <c r="T179" s="480"/>
      <c r="U179" s="480"/>
      <c r="V179" s="480"/>
      <c r="W179" s="480"/>
      <c r="X179" s="481"/>
      <c r="Y179" s="311"/>
      <c r="Z179" s="742"/>
      <c r="AA179" s="742"/>
      <c r="AB179" s="742"/>
      <c r="AC179" s="152"/>
      <c r="AD179" s="743"/>
      <c r="AE179" s="743"/>
      <c r="AF179" s="743"/>
      <c r="AG179" s="153"/>
      <c r="AH179" s="733"/>
      <c r="AI179" s="733"/>
      <c r="AJ179" s="733"/>
      <c r="AK179" s="733"/>
      <c r="AL179" s="733"/>
      <c r="AM179" s="733"/>
      <c r="AN179" s="733"/>
      <c r="AO179" s="733"/>
      <c r="AP179" s="733"/>
      <c r="AQ179" s="733"/>
      <c r="AR179" s="733"/>
      <c r="AS179" s="733"/>
      <c r="AT179" s="733"/>
      <c r="AU179" s="733"/>
      <c r="AV179" s="733"/>
      <c r="AW179" s="733"/>
      <c r="AX179" s="101"/>
      <c r="AY179" s="736"/>
      <c r="AZ179" s="736"/>
      <c r="BA179" s="736"/>
      <c r="BB179" s="736"/>
      <c r="BC179" s="736"/>
      <c r="BD179" s="736"/>
      <c r="BE179" s="736"/>
      <c r="BF179" s="736"/>
      <c r="BG179" s="736"/>
      <c r="BH179" s="736"/>
      <c r="BI179" s="736"/>
      <c r="BJ179" s="736"/>
      <c r="BK179" s="736"/>
      <c r="BL179" s="736"/>
      <c r="BM179" s="101"/>
      <c r="BN179" s="740"/>
      <c r="BO179" s="740"/>
      <c r="BP179" s="740"/>
      <c r="BQ179" s="740"/>
      <c r="BR179" s="740"/>
      <c r="BS179" s="740"/>
      <c r="BT179" s="740"/>
      <c r="BU179" s="80"/>
    </row>
    <row r="180" spans="1:73" ht="73.5" customHeight="1">
      <c r="A180" s="81"/>
      <c r="B180" s="474"/>
      <c r="C180" s="482" t="s">
        <v>97</v>
      </c>
      <c r="D180" s="483"/>
      <c r="E180" s="484" t="s">
        <v>98</v>
      </c>
      <c r="F180" s="484" t="s">
        <v>99</v>
      </c>
      <c r="G180" s="484" t="s">
        <v>100</v>
      </c>
      <c r="H180" s="184" t="s">
        <v>101</v>
      </c>
      <c r="I180" s="185" t="s">
        <v>102</v>
      </c>
      <c r="J180" s="186" t="s">
        <v>103</v>
      </c>
      <c r="K180" s="414" t="s">
        <v>343</v>
      </c>
      <c r="L180" s="188" t="s">
        <v>105</v>
      </c>
      <c r="M180" s="415" t="s">
        <v>344</v>
      </c>
      <c r="N180" s="190" t="s">
        <v>345</v>
      </c>
      <c r="O180" s="334" t="s">
        <v>346</v>
      </c>
      <c r="P180" s="193" t="s">
        <v>110</v>
      </c>
      <c r="Q180" s="416" t="s">
        <v>347</v>
      </c>
      <c r="R180" s="194" t="s">
        <v>348</v>
      </c>
      <c r="S180" s="195" t="s">
        <v>349</v>
      </c>
      <c r="T180" s="196" t="s">
        <v>113</v>
      </c>
      <c r="U180" s="417" t="s">
        <v>350</v>
      </c>
      <c r="V180" s="418" t="s">
        <v>351</v>
      </c>
      <c r="W180" s="419" t="s">
        <v>352</v>
      </c>
      <c r="X180" s="334" t="s">
        <v>353</v>
      </c>
      <c r="Y180" s="311"/>
      <c r="Z180" s="742"/>
      <c r="AA180" s="742"/>
      <c r="AB180" s="742"/>
      <c r="AC180" s="152"/>
      <c r="AD180" s="743"/>
      <c r="AE180" s="743"/>
      <c r="AF180" s="743"/>
      <c r="AG180" s="153"/>
      <c r="AH180" s="734"/>
      <c r="AI180" s="734"/>
      <c r="AJ180" s="734"/>
      <c r="AK180" s="734"/>
      <c r="AL180" s="734"/>
      <c r="AM180" s="734"/>
      <c r="AN180" s="734"/>
      <c r="AO180" s="734"/>
      <c r="AP180" s="734"/>
      <c r="AQ180" s="734"/>
      <c r="AR180" s="734"/>
      <c r="AS180" s="734"/>
      <c r="AT180" s="734"/>
      <c r="AU180" s="734"/>
      <c r="AV180" s="734"/>
      <c r="AW180" s="734"/>
      <c r="AX180" s="101"/>
      <c r="AY180" s="737" t="s">
        <v>116</v>
      </c>
      <c r="AZ180" s="738"/>
      <c r="BA180" s="737" t="s">
        <v>75</v>
      </c>
      <c r="BB180" s="738"/>
      <c r="BC180" s="737" t="s">
        <v>76</v>
      </c>
      <c r="BD180" s="738"/>
      <c r="BE180" s="737" t="s">
        <v>77</v>
      </c>
      <c r="BF180" s="738"/>
      <c r="BG180" s="737" t="s">
        <v>78</v>
      </c>
      <c r="BH180" s="738"/>
      <c r="BI180" s="737" t="s">
        <v>79</v>
      </c>
      <c r="BJ180" s="738"/>
      <c r="BK180" s="737" t="s">
        <v>80</v>
      </c>
      <c r="BL180" s="738"/>
      <c r="BM180" s="101"/>
      <c r="BN180" s="741"/>
      <c r="BO180" s="741"/>
      <c r="BP180" s="741"/>
      <c r="BQ180" s="741"/>
      <c r="BR180" s="741"/>
      <c r="BS180" s="741"/>
      <c r="BT180" s="741"/>
      <c r="BU180" s="80"/>
    </row>
    <row r="181" spans="1:73" ht="30" customHeight="1">
      <c r="A181" s="81"/>
      <c r="B181" s="198" t="s">
        <v>440</v>
      </c>
      <c r="C181" s="198" t="s">
        <v>441</v>
      </c>
      <c r="D181" s="234" t="s">
        <v>442</v>
      </c>
      <c r="E181" s="341"/>
      <c r="F181" s="201">
        <v>15</v>
      </c>
      <c r="G181" s="202">
        <v>87</v>
      </c>
      <c r="H181" s="203"/>
      <c r="I181" s="366"/>
      <c r="J181" s="367"/>
      <c r="K181" s="432"/>
      <c r="L181" s="369"/>
      <c r="M181" s="433"/>
      <c r="N181" s="33"/>
      <c r="O181" s="434"/>
      <c r="P181" s="435"/>
      <c r="Q181" s="436"/>
      <c r="R181" s="374"/>
      <c r="S181" s="375"/>
      <c r="T181" s="376"/>
      <c r="U181" s="437"/>
      <c r="V181" s="438"/>
      <c r="W181" s="439"/>
      <c r="X181" s="440"/>
      <c r="Y181" s="311"/>
      <c r="Z181" s="220">
        <f>SUM(H181+I181+J181+K181+L181+M181+N181+O181+P181+Q181+R181+S181+T181+U181+X181+V181+W181)</f>
        <v>0</v>
      </c>
      <c r="AA181" s="220">
        <f>Z181*F181</f>
        <v>0</v>
      </c>
      <c r="AB181" s="231">
        <f>G181*Z181</f>
        <v>0</v>
      </c>
      <c r="AC181" s="232"/>
      <c r="AD181" s="312">
        <v>6.3</v>
      </c>
      <c r="AE181" s="223">
        <f>AD181*Z181</f>
        <v>0</v>
      </c>
      <c r="AF181" s="224">
        <f>AH181*0.26+AI181*0.32+AJ181*0.36+AK181*0.42+AL181*0.5+AM181*0.52+AN181*0.62+AO181*0.68+AP181*0.85+AQ181*0.85+AS181*0.13+AU181*0.154+AW181*0.208+BA181*0.04+BB181*0.04+BC181*0.06+BD181*0.09+BE181*0.07+BF181*0.11+BG181*0.08+BH181*0.19+BI181*0.09+BJ181*0.22+BK181*0.1+BL181*0.18</f>
        <v>0</v>
      </c>
      <c r="AG181" s="225"/>
      <c r="AH181" s="226"/>
      <c r="AI181" s="226"/>
      <c r="AJ181" s="226"/>
      <c r="AK181" s="226"/>
      <c r="AL181" s="226"/>
      <c r="AM181" s="226"/>
      <c r="AN181" s="226"/>
      <c r="AO181" s="226"/>
      <c r="AP181" s="226"/>
      <c r="AQ181" s="226"/>
      <c r="AR181" s="226"/>
      <c r="AS181" s="226"/>
      <c r="AT181" s="226"/>
      <c r="AU181" s="226"/>
      <c r="AV181" s="226"/>
      <c r="AW181" s="226"/>
      <c r="AX181" s="228"/>
      <c r="AY181" s="226"/>
      <c r="AZ181" s="226"/>
      <c r="BA181" s="226"/>
      <c r="BB181" s="226"/>
      <c r="BC181" s="226"/>
      <c r="BD181" s="226"/>
      <c r="BE181" s="226">
        <f>60*Z181</f>
        <v>0</v>
      </c>
      <c r="BF181" s="226"/>
      <c r="BG181" s="226"/>
      <c r="BH181" s="226"/>
      <c r="BI181" s="226"/>
      <c r="BJ181" s="226"/>
      <c r="BK181" s="226"/>
      <c r="BL181" s="226"/>
      <c r="BM181" s="228"/>
      <c r="BN181" s="226"/>
      <c r="BO181" s="233"/>
      <c r="BP181" s="226">
        <f>15*Z181</f>
        <v>0</v>
      </c>
      <c r="BQ181" s="233"/>
      <c r="BR181" s="233"/>
      <c r="BS181" s="233"/>
      <c r="BT181" s="233"/>
      <c r="BU181" s="80"/>
    </row>
    <row r="182" spans="1:73" ht="30" customHeight="1">
      <c r="A182" s="81"/>
      <c r="B182" s="197" t="s">
        <v>443</v>
      </c>
      <c r="C182" s="198" t="s">
        <v>441</v>
      </c>
      <c r="D182" s="234" t="s">
        <v>444</v>
      </c>
      <c r="E182" s="341"/>
      <c r="F182" s="201">
        <v>5</v>
      </c>
      <c r="G182" s="202">
        <v>34</v>
      </c>
      <c r="H182" s="203"/>
      <c r="I182" s="366"/>
      <c r="J182" s="367"/>
      <c r="K182" s="432"/>
      <c r="L182" s="369"/>
      <c r="M182" s="433"/>
      <c r="N182" s="33"/>
      <c r="O182" s="434"/>
      <c r="P182" s="435"/>
      <c r="Q182" s="436"/>
      <c r="R182" s="374"/>
      <c r="S182" s="375"/>
      <c r="T182" s="376"/>
      <c r="U182" s="437"/>
      <c r="V182" s="438"/>
      <c r="W182" s="439"/>
      <c r="X182" s="440"/>
      <c r="Y182" s="311"/>
      <c r="Z182" s="220">
        <f>SUM(H182+I182+J182+K182+L182+M182+N182+O182+P182+Q182+R182+S182+T182+U182+X182+V182+W182)</f>
        <v>0</v>
      </c>
      <c r="AA182" s="220">
        <f>Z182*F182</f>
        <v>0</v>
      </c>
      <c r="AB182" s="231">
        <f>G182*Z182</f>
        <v>0</v>
      </c>
      <c r="AC182" s="232"/>
      <c r="AD182" s="312">
        <v>2.6</v>
      </c>
      <c r="AE182" s="223">
        <f>AD182*Z182</f>
        <v>0</v>
      </c>
      <c r="AF182" s="224">
        <f>AH182*0.26+AI182*0.32+AJ182*0.36+AK182*0.42+AL182*0.5+AM182*0.52+AN182*0.62+AO182*0.68+AP182*0.85+AQ182*0.85+AS182*0.13+AU182*0.154+AW182*0.208+BA182*0.04+BB182*0.04+BC182*0.06+BD182*0.09+BE182*0.07+BF182*0.11+BG182*0.08+BH182*0.19+BI182*0.09+BJ182*0.22+BK182*0.1+BL182*0.18</f>
        <v>0</v>
      </c>
      <c r="AG182" s="225"/>
      <c r="AH182" s="226"/>
      <c r="AI182" s="226"/>
      <c r="AJ182" s="226"/>
      <c r="AK182" s="226"/>
      <c r="AL182" s="226"/>
      <c r="AM182" s="226"/>
      <c r="AN182" s="226"/>
      <c r="AO182" s="226"/>
      <c r="AP182" s="226"/>
      <c r="AQ182" s="226"/>
      <c r="AR182" s="226"/>
      <c r="AS182" s="226"/>
      <c r="AT182" s="226"/>
      <c r="AU182" s="226"/>
      <c r="AV182" s="226"/>
      <c r="AW182" s="226"/>
      <c r="AX182" s="228"/>
      <c r="AY182" s="226"/>
      <c r="AZ182" s="226"/>
      <c r="BA182" s="226"/>
      <c r="BB182" s="226"/>
      <c r="BC182" s="226"/>
      <c r="BD182" s="226">
        <f>9*Z182</f>
        <v>0</v>
      </c>
      <c r="BE182" s="226"/>
      <c r="BF182" s="226">
        <f>11*Z182</f>
        <v>0</v>
      </c>
      <c r="BG182" s="226"/>
      <c r="BH182" s="226"/>
      <c r="BI182" s="226"/>
      <c r="BJ182" s="226"/>
      <c r="BK182" s="226"/>
      <c r="BL182" s="226"/>
      <c r="BM182" s="228"/>
      <c r="BN182" s="226"/>
      <c r="BO182" s="233"/>
      <c r="BP182" s="233"/>
      <c r="BQ182" s="226">
        <f>5*Z182</f>
        <v>0</v>
      </c>
      <c r="BR182" s="233"/>
      <c r="BS182" s="233"/>
      <c r="BT182" s="233"/>
      <c r="BU182" s="80"/>
    </row>
    <row r="183" spans="1:73" ht="30" customHeight="1">
      <c r="A183" s="81"/>
      <c r="B183" s="197" t="s">
        <v>445</v>
      </c>
      <c r="C183" s="198" t="s">
        <v>441</v>
      </c>
      <c r="D183" s="234" t="s">
        <v>446</v>
      </c>
      <c r="E183" s="341"/>
      <c r="F183" s="201">
        <v>16</v>
      </c>
      <c r="G183" s="202">
        <v>56</v>
      </c>
      <c r="H183" s="203"/>
      <c r="I183" s="366"/>
      <c r="J183" s="367"/>
      <c r="K183" s="432"/>
      <c r="L183" s="369"/>
      <c r="M183" s="433"/>
      <c r="N183" s="33"/>
      <c r="O183" s="434"/>
      <c r="P183" s="435"/>
      <c r="Q183" s="436"/>
      <c r="R183" s="374"/>
      <c r="S183" s="375"/>
      <c r="T183" s="376"/>
      <c r="U183" s="437"/>
      <c r="V183" s="438"/>
      <c r="W183" s="439"/>
      <c r="X183" s="440"/>
      <c r="Y183" s="311"/>
      <c r="Z183" s="220">
        <f>SUM(H183+I183+J183+K183+L183+M183+N183+O183+P183+Q183+R183+S183+T183+U183+X183+V183+W183)</f>
        <v>0</v>
      </c>
      <c r="AA183" s="220">
        <f>Z183*F183</f>
        <v>0</v>
      </c>
      <c r="AB183" s="231">
        <f>G183*Z183</f>
        <v>0</v>
      </c>
      <c r="AC183" s="232"/>
      <c r="AD183" s="312">
        <v>4.7</v>
      </c>
      <c r="AE183" s="223">
        <f>AD183*Z183</f>
        <v>0</v>
      </c>
      <c r="AF183" s="224">
        <f>AH183*0.26+AI183*0.32+AJ183*0.36+AK183*0.42+AL183*0.5+AM183*0.52+AN183*0.62+AO183*0.68+AP183*0.85+AQ183*0.85+AS183*0.13+AU183*0.154+AW183*0.208+BA183*0.04+BB183*0.04+BC183*0.06+BD183*0.09+BE183*0.07+BF183*0.11+BG183*0.08+BH183*0.19+BI183*0.09+BJ183*0.22+BK183*0.1+BL183*0.18</f>
        <v>0</v>
      </c>
      <c r="AG183" s="225"/>
      <c r="AH183" s="226"/>
      <c r="AI183" s="226"/>
      <c r="AJ183" s="226"/>
      <c r="AK183" s="226"/>
      <c r="AL183" s="226"/>
      <c r="AM183" s="226"/>
      <c r="AN183" s="226"/>
      <c r="AO183" s="226"/>
      <c r="AP183" s="226"/>
      <c r="AQ183" s="226"/>
      <c r="AR183" s="226"/>
      <c r="AS183" s="226"/>
      <c r="AT183" s="226"/>
      <c r="AU183" s="226"/>
      <c r="AV183" s="226"/>
      <c r="AW183" s="226"/>
      <c r="AX183" s="228"/>
      <c r="AY183" s="226"/>
      <c r="AZ183" s="226"/>
      <c r="BA183" s="226"/>
      <c r="BB183" s="226"/>
      <c r="BC183" s="226"/>
      <c r="BD183" s="226">
        <f>30*Z183</f>
        <v>0</v>
      </c>
      <c r="BE183" s="226"/>
      <c r="BF183" s="226"/>
      <c r="BG183" s="226"/>
      <c r="BH183" s="226"/>
      <c r="BI183" s="226"/>
      <c r="BJ183" s="226"/>
      <c r="BK183" s="226"/>
      <c r="BL183" s="226"/>
      <c r="BM183" s="228"/>
      <c r="BN183" s="226"/>
      <c r="BO183" s="233"/>
      <c r="BP183" s="226">
        <f>16*Z183</f>
        <v>0</v>
      </c>
      <c r="BQ183" s="233"/>
      <c r="BR183" s="233"/>
      <c r="BS183" s="233"/>
      <c r="BT183" s="233"/>
      <c r="BU183" s="80"/>
    </row>
    <row r="184" spans="1:73" ht="30" customHeight="1">
      <c r="A184" s="81"/>
      <c r="B184" s="197" t="s">
        <v>447</v>
      </c>
      <c r="C184" s="198" t="s">
        <v>441</v>
      </c>
      <c r="D184" s="234" t="s">
        <v>448</v>
      </c>
      <c r="E184" s="341"/>
      <c r="F184" s="201">
        <f>SUM(F181:F183)</f>
        <v>36</v>
      </c>
      <c r="G184" s="202">
        <v>177</v>
      </c>
      <c r="H184" s="203"/>
      <c r="I184" s="485"/>
      <c r="J184" s="486"/>
      <c r="K184" s="487"/>
      <c r="L184" s="488"/>
      <c r="M184" s="489"/>
      <c r="N184" s="490"/>
      <c r="O184" s="491"/>
      <c r="P184" s="492"/>
      <c r="Q184" s="493"/>
      <c r="R184" s="494"/>
      <c r="S184" s="495"/>
      <c r="T184" s="496"/>
      <c r="U184" s="497"/>
      <c r="V184" s="498"/>
      <c r="W184" s="499"/>
      <c r="X184" s="500"/>
      <c r="Y184" s="311"/>
      <c r="Z184" s="220">
        <f>SUM(H184+I184+J184+K184+L184+M184+N184+O184+P184+Q184+R184+S184+T184+U184+X184+V184+W184)</f>
        <v>0</v>
      </c>
      <c r="AA184" s="220">
        <f>Z184*F184</f>
        <v>0</v>
      </c>
      <c r="AB184" s="231">
        <f>G184*Z184</f>
        <v>0</v>
      </c>
      <c r="AC184" s="275"/>
      <c r="AD184" s="312">
        <f>SUM(AD181:AD182)</f>
        <v>8.9</v>
      </c>
      <c r="AE184" s="223">
        <f>AD184*Z184</f>
        <v>0</v>
      </c>
      <c r="AF184" s="224">
        <f>AH184*0.26+AI184*0.32+AJ184*0.36+AK184*0.42+AL184*0.5+AM184*0.52+AN184*0.62+AO184*0.68+AP184*0.85+AQ184*0.85+AS184*0.13+AU184*0.154+AW184*0.208+BA184*0.04+BB184*0.04+BC184*0.06+BD184*0.09+BE184*0.07+BF184*0.11+BG184*0.08+BH184*0.19+BI184*0.09+BJ184*0.22+BK184*0.1+BL184*0.18</f>
        <v>0</v>
      </c>
      <c r="AG184" s="225"/>
      <c r="AH184" s="226"/>
      <c r="AI184" s="226"/>
      <c r="AJ184" s="226"/>
      <c r="AK184" s="226"/>
      <c r="AL184" s="226"/>
      <c r="AM184" s="226"/>
      <c r="AN184" s="226"/>
      <c r="AO184" s="226"/>
      <c r="AP184" s="226"/>
      <c r="AQ184" s="226"/>
      <c r="AR184" s="226"/>
      <c r="AS184" s="226"/>
      <c r="AT184" s="226"/>
      <c r="AU184" s="226"/>
      <c r="AV184" s="226"/>
      <c r="AW184" s="226"/>
      <c r="AX184" s="228"/>
      <c r="AY184" s="226"/>
      <c r="AZ184" s="226"/>
      <c r="BA184" s="226"/>
      <c r="BB184" s="226"/>
      <c r="BC184" s="226"/>
      <c r="BD184" s="226">
        <f>39*Z184</f>
        <v>0</v>
      </c>
      <c r="BE184" s="226">
        <f>60*Z184</f>
        <v>0</v>
      </c>
      <c r="BF184" s="226">
        <f>11*Z184</f>
        <v>0</v>
      </c>
      <c r="BG184" s="226"/>
      <c r="BH184" s="226"/>
      <c r="BI184" s="226"/>
      <c r="BJ184" s="226"/>
      <c r="BK184" s="226"/>
      <c r="BL184" s="226"/>
      <c r="BM184" s="228"/>
      <c r="BN184" s="226"/>
      <c r="BO184" s="233"/>
      <c r="BP184" s="226">
        <f>31*Z184</f>
        <v>0</v>
      </c>
      <c r="BQ184" s="226">
        <f>5*Z184</f>
        <v>0</v>
      </c>
      <c r="BR184" s="233"/>
      <c r="BS184" s="233"/>
      <c r="BT184" s="233"/>
      <c r="BU184" s="80"/>
    </row>
    <row r="185" spans="1:73" ht="13.5" customHeight="1">
      <c r="A185" s="81"/>
      <c r="B185" s="140"/>
      <c r="C185" s="240"/>
      <c r="D185" s="444"/>
      <c r="E185" s="445"/>
      <c r="F185" s="276"/>
      <c r="G185" s="336"/>
      <c r="H185" s="446"/>
      <c r="I185" s="471"/>
      <c r="J185" s="471"/>
      <c r="K185" s="471"/>
      <c r="L185" s="471"/>
      <c r="M185" s="471"/>
      <c r="N185" s="471"/>
      <c r="O185" s="471"/>
      <c r="P185" s="472"/>
      <c r="Q185" s="471"/>
      <c r="R185" s="471"/>
      <c r="S185" s="471"/>
      <c r="T185" s="471"/>
      <c r="U185" s="471"/>
      <c r="V185" s="471"/>
      <c r="W185" s="471"/>
      <c r="X185" s="473"/>
      <c r="Y185" s="311"/>
      <c r="Z185" s="280"/>
      <c r="AA185" s="280"/>
      <c r="AB185" s="280"/>
      <c r="AC185" s="281"/>
      <c r="AD185" s="280"/>
      <c r="AE185" s="282"/>
      <c r="AF185" s="282"/>
      <c r="AG185" s="225"/>
      <c r="AH185" s="280"/>
      <c r="AI185" s="280"/>
      <c r="AJ185" s="280"/>
      <c r="AK185" s="280"/>
      <c r="AL185" s="280"/>
      <c r="AM185" s="280"/>
      <c r="AN185" s="280"/>
      <c r="AO185" s="280"/>
      <c r="AP185" s="280"/>
      <c r="AQ185" s="280"/>
      <c r="AR185" s="280"/>
      <c r="AS185" s="280"/>
      <c r="AT185" s="280"/>
      <c r="AU185" s="280"/>
      <c r="AV185" s="280"/>
      <c r="AW185" s="280"/>
      <c r="AX185" s="280"/>
      <c r="AY185" s="280"/>
      <c r="AZ185" s="280"/>
      <c r="BA185" s="280"/>
      <c r="BB185" s="280"/>
      <c r="BC185" s="280"/>
      <c r="BD185" s="280"/>
      <c r="BE185" s="280"/>
      <c r="BF185" s="280"/>
      <c r="BG185" s="280"/>
      <c r="BH185" s="280"/>
      <c r="BI185" s="280"/>
      <c r="BJ185" s="280"/>
      <c r="BK185" s="280"/>
      <c r="BL185" s="280"/>
      <c r="BM185" s="228"/>
      <c r="BN185" s="280"/>
      <c r="BO185" s="283"/>
      <c r="BP185" s="283"/>
      <c r="BQ185" s="283"/>
      <c r="BR185" s="283"/>
      <c r="BS185" s="283"/>
      <c r="BT185" s="283"/>
      <c r="BU185" s="80"/>
    </row>
    <row r="186" spans="1:73" ht="46.5" customHeight="1">
      <c r="A186" s="81"/>
      <c r="B186" s="286" t="s">
        <v>449</v>
      </c>
      <c r="C186" s="285"/>
      <c r="D186" s="449" t="s">
        <v>450</v>
      </c>
      <c r="E186" s="450"/>
      <c r="F186" s="288"/>
      <c r="G186" s="288"/>
      <c r="H186" s="288"/>
      <c r="I186" s="288"/>
      <c r="J186" s="288"/>
      <c r="K186" s="288"/>
      <c r="L186" s="288"/>
      <c r="M186" s="288"/>
      <c r="N186" s="288"/>
      <c r="O186" s="288"/>
      <c r="P186" s="288"/>
      <c r="Q186" s="288"/>
      <c r="R186" s="288"/>
      <c r="S186" s="288"/>
      <c r="T186" s="288"/>
      <c r="U186" s="288"/>
      <c r="V186" s="288"/>
      <c r="W186" s="288"/>
      <c r="X186" s="289"/>
      <c r="Y186" s="311"/>
      <c r="Z186" s="742" t="s">
        <v>64</v>
      </c>
      <c r="AA186" s="742" t="s">
        <v>65</v>
      </c>
      <c r="AB186" s="742" t="s">
        <v>66</v>
      </c>
      <c r="AC186" s="152"/>
      <c r="AD186" s="742" t="s">
        <v>67</v>
      </c>
      <c r="AE186" s="742" t="s">
        <v>68</v>
      </c>
      <c r="AF186" s="742" t="s">
        <v>69</v>
      </c>
      <c r="AG186" s="153"/>
      <c r="AH186" s="729" t="s">
        <v>70</v>
      </c>
      <c r="AI186" s="730"/>
      <c r="AJ186" s="730"/>
      <c r="AK186" s="730"/>
      <c r="AL186" s="730"/>
      <c r="AM186" s="730"/>
      <c r="AN186" s="730"/>
      <c r="AO186" s="730"/>
      <c r="AP186" s="730"/>
      <c r="AQ186" s="730"/>
      <c r="AR186" s="730"/>
      <c r="AS186" s="730"/>
      <c r="AT186" s="730"/>
      <c r="AU186" s="730"/>
      <c r="AV186" s="730"/>
      <c r="AW186" s="731"/>
      <c r="AX186" s="101"/>
      <c r="AY186" s="290"/>
      <c r="AZ186" s="291"/>
      <c r="BA186" s="292" t="s">
        <v>71</v>
      </c>
      <c r="BB186" s="293"/>
      <c r="BC186" s="293"/>
      <c r="BD186" s="293"/>
      <c r="BE186" s="293"/>
      <c r="BF186" s="293"/>
      <c r="BG186" s="293"/>
      <c r="BH186" s="293"/>
      <c r="BI186" s="293"/>
      <c r="BJ186" s="293"/>
      <c r="BK186" s="293"/>
      <c r="BL186" s="294"/>
      <c r="BM186" s="101"/>
      <c r="BN186" s="729" t="s">
        <v>72</v>
      </c>
      <c r="BO186" s="730"/>
      <c r="BP186" s="730"/>
      <c r="BQ186" s="730"/>
      <c r="BR186" s="730"/>
      <c r="BS186" s="730"/>
      <c r="BT186" s="731"/>
      <c r="BU186" s="80"/>
    </row>
    <row r="187" spans="1:73" ht="13.5" customHeight="1">
      <c r="A187" s="81"/>
      <c r="B187" s="140"/>
      <c r="C187" s="240"/>
      <c r="D187" s="444"/>
      <c r="E187" s="445"/>
      <c r="F187" s="276"/>
      <c r="G187" s="336"/>
      <c r="H187" s="446"/>
      <c r="I187" s="446"/>
      <c r="J187" s="446"/>
      <c r="K187" s="446"/>
      <c r="L187" s="446"/>
      <c r="M187" s="446"/>
      <c r="N187" s="446"/>
      <c r="O187" s="446"/>
      <c r="P187" s="447"/>
      <c r="Q187" s="446"/>
      <c r="R187" s="446"/>
      <c r="S187" s="446"/>
      <c r="T187" s="446"/>
      <c r="U187" s="446"/>
      <c r="V187" s="446"/>
      <c r="W187" s="446"/>
      <c r="X187" s="448"/>
      <c r="Y187" s="311"/>
      <c r="Z187" s="742"/>
      <c r="AA187" s="742"/>
      <c r="AB187" s="742"/>
      <c r="AC187" s="152"/>
      <c r="AD187" s="743"/>
      <c r="AE187" s="743"/>
      <c r="AF187" s="743"/>
      <c r="AG187" s="153"/>
      <c r="AH187" s="732" t="s">
        <v>75</v>
      </c>
      <c r="AI187" s="732" t="s">
        <v>76</v>
      </c>
      <c r="AJ187" s="732" t="s">
        <v>77</v>
      </c>
      <c r="AK187" s="732" t="s">
        <v>78</v>
      </c>
      <c r="AL187" s="732" t="s">
        <v>79</v>
      </c>
      <c r="AM187" s="732" t="s">
        <v>80</v>
      </c>
      <c r="AN187" s="732" t="s">
        <v>81</v>
      </c>
      <c r="AO187" s="732" t="s">
        <v>82</v>
      </c>
      <c r="AP187" s="732" t="s">
        <v>83</v>
      </c>
      <c r="AQ187" s="732" t="s">
        <v>84</v>
      </c>
      <c r="AR187" s="732" t="s">
        <v>35</v>
      </c>
      <c r="AS187" s="732" t="s">
        <v>85</v>
      </c>
      <c r="AT187" s="732" t="s">
        <v>86</v>
      </c>
      <c r="AU187" s="732" t="s">
        <v>39</v>
      </c>
      <c r="AV187" s="732" t="s">
        <v>41</v>
      </c>
      <c r="AW187" s="732" t="s">
        <v>42</v>
      </c>
      <c r="AX187" s="101"/>
      <c r="AY187" s="735" t="s">
        <v>87</v>
      </c>
      <c r="AZ187" s="735" t="s">
        <v>88</v>
      </c>
      <c r="BA187" s="735" t="s">
        <v>87</v>
      </c>
      <c r="BB187" s="735" t="s">
        <v>88</v>
      </c>
      <c r="BC187" s="735" t="s">
        <v>87</v>
      </c>
      <c r="BD187" s="735" t="s">
        <v>88</v>
      </c>
      <c r="BE187" s="735" t="s">
        <v>87</v>
      </c>
      <c r="BF187" s="735" t="s">
        <v>88</v>
      </c>
      <c r="BG187" s="735" t="s">
        <v>87</v>
      </c>
      <c r="BH187" s="735" t="s">
        <v>88</v>
      </c>
      <c r="BI187" s="735" t="s">
        <v>87</v>
      </c>
      <c r="BJ187" s="735" t="s">
        <v>88</v>
      </c>
      <c r="BK187" s="735" t="s">
        <v>87</v>
      </c>
      <c r="BL187" s="735" t="s">
        <v>88</v>
      </c>
      <c r="BM187" s="101"/>
      <c r="BN187" s="739" t="s">
        <v>89</v>
      </c>
      <c r="BO187" s="739" t="s">
        <v>90</v>
      </c>
      <c r="BP187" s="739" t="s">
        <v>91</v>
      </c>
      <c r="BQ187" s="739" t="s">
        <v>92</v>
      </c>
      <c r="BR187" s="739" t="s">
        <v>93</v>
      </c>
      <c r="BS187" s="739" t="s">
        <v>94</v>
      </c>
      <c r="BT187" s="739" t="s">
        <v>95</v>
      </c>
      <c r="BU187" s="80"/>
    </row>
    <row r="188" spans="1:73" ht="208.5" customHeight="1">
      <c r="A188" s="81"/>
      <c r="B188" s="268"/>
      <c r="C188" s="148"/>
      <c r="D188" s="451"/>
      <c r="E188" s="452"/>
      <c r="F188" s="480"/>
      <c r="G188" s="480"/>
      <c r="H188" s="480"/>
      <c r="I188" s="480"/>
      <c r="J188" s="480"/>
      <c r="K188" s="480"/>
      <c r="L188" s="480"/>
      <c r="M188" s="480"/>
      <c r="N188" s="480"/>
      <c r="O188" s="480"/>
      <c r="P188" s="480"/>
      <c r="Q188" s="480"/>
      <c r="R188" s="480"/>
      <c r="S188" s="480"/>
      <c r="T188" s="480"/>
      <c r="U188" s="480"/>
      <c r="V188" s="480"/>
      <c r="W188" s="480"/>
      <c r="X188" s="481"/>
      <c r="Y188" s="311"/>
      <c r="Z188" s="742"/>
      <c r="AA188" s="742"/>
      <c r="AB188" s="742"/>
      <c r="AC188" s="152"/>
      <c r="AD188" s="743"/>
      <c r="AE188" s="743"/>
      <c r="AF188" s="743"/>
      <c r="AG188" s="153"/>
      <c r="AH188" s="733"/>
      <c r="AI188" s="733"/>
      <c r="AJ188" s="733"/>
      <c r="AK188" s="733"/>
      <c r="AL188" s="733"/>
      <c r="AM188" s="733"/>
      <c r="AN188" s="733"/>
      <c r="AO188" s="733"/>
      <c r="AP188" s="733"/>
      <c r="AQ188" s="733"/>
      <c r="AR188" s="733"/>
      <c r="AS188" s="733"/>
      <c r="AT188" s="733"/>
      <c r="AU188" s="733"/>
      <c r="AV188" s="733"/>
      <c r="AW188" s="733"/>
      <c r="AX188" s="101"/>
      <c r="AY188" s="736"/>
      <c r="AZ188" s="736"/>
      <c r="BA188" s="736"/>
      <c r="BB188" s="736"/>
      <c r="BC188" s="736"/>
      <c r="BD188" s="736"/>
      <c r="BE188" s="736"/>
      <c r="BF188" s="736"/>
      <c r="BG188" s="736"/>
      <c r="BH188" s="736"/>
      <c r="BI188" s="736"/>
      <c r="BJ188" s="736"/>
      <c r="BK188" s="736"/>
      <c r="BL188" s="736"/>
      <c r="BM188" s="101"/>
      <c r="BN188" s="740"/>
      <c r="BO188" s="740"/>
      <c r="BP188" s="740"/>
      <c r="BQ188" s="740"/>
      <c r="BR188" s="740"/>
      <c r="BS188" s="740"/>
      <c r="BT188" s="740"/>
      <c r="BU188" s="80"/>
    </row>
    <row r="189" spans="1:73" ht="73.5" customHeight="1">
      <c r="A189" s="81"/>
      <c r="B189" s="331"/>
      <c r="C189" s="332" t="s">
        <v>97</v>
      </c>
      <c r="D189" s="170"/>
      <c r="E189" s="334" t="s">
        <v>98</v>
      </c>
      <c r="F189" s="334" t="s">
        <v>99</v>
      </c>
      <c r="G189" s="334" t="s">
        <v>100</v>
      </c>
      <c r="H189" s="184" t="s">
        <v>101</v>
      </c>
      <c r="I189" s="185" t="s">
        <v>102</v>
      </c>
      <c r="J189" s="186" t="s">
        <v>103</v>
      </c>
      <c r="K189" s="414" t="s">
        <v>343</v>
      </c>
      <c r="L189" s="188" t="s">
        <v>105</v>
      </c>
      <c r="M189" s="415" t="s">
        <v>344</v>
      </c>
      <c r="N189" s="190" t="s">
        <v>345</v>
      </c>
      <c r="O189" s="334" t="s">
        <v>346</v>
      </c>
      <c r="P189" s="193" t="s">
        <v>110</v>
      </c>
      <c r="Q189" s="416" t="s">
        <v>347</v>
      </c>
      <c r="R189" s="194" t="s">
        <v>348</v>
      </c>
      <c r="S189" s="195" t="s">
        <v>349</v>
      </c>
      <c r="T189" s="196" t="s">
        <v>113</v>
      </c>
      <c r="U189" s="417" t="s">
        <v>350</v>
      </c>
      <c r="V189" s="418" t="s">
        <v>351</v>
      </c>
      <c r="W189" s="419" t="s">
        <v>352</v>
      </c>
      <c r="X189" s="334" t="s">
        <v>353</v>
      </c>
      <c r="Y189" s="311"/>
      <c r="Z189" s="742"/>
      <c r="AA189" s="742"/>
      <c r="AB189" s="742"/>
      <c r="AC189" s="152"/>
      <c r="AD189" s="743"/>
      <c r="AE189" s="743"/>
      <c r="AF189" s="743"/>
      <c r="AG189" s="153"/>
      <c r="AH189" s="734"/>
      <c r="AI189" s="734"/>
      <c r="AJ189" s="734"/>
      <c r="AK189" s="734"/>
      <c r="AL189" s="734"/>
      <c r="AM189" s="734"/>
      <c r="AN189" s="734"/>
      <c r="AO189" s="734"/>
      <c r="AP189" s="734"/>
      <c r="AQ189" s="734"/>
      <c r="AR189" s="734"/>
      <c r="AS189" s="734"/>
      <c r="AT189" s="734"/>
      <c r="AU189" s="734"/>
      <c r="AV189" s="734"/>
      <c r="AW189" s="734"/>
      <c r="AX189" s="101"/>
      <c r="AY189" s="737" t="s">
        <v>116</v>
      </c>
      <c r="AZ189" s="738"/>
      <c r="BA189" s="737" t="s">
        <v>75</v>
      </c>
      <c r="BB189" s="738"/>
      <c r="BC189" s="737" t="s">
        <v>76</v>
      </c>
      <c r="BD189" s="738"/>
      <c r="BE189" s="737" t="s">
        <v>77</v>
      </c>
      <c r="BF189" s="738"/>
      <c r="BG189" s="737" t="s">
        <v>78</v>
      </c>
      <c r="BH189" s="738"/>
      <c r="BI189" s="737" t="s">
        <v>79</v>
      </c>
      <c r="BJ189" s="738"/>
      <c r="BK189" s="737" t="s">
        <v>80</v>
      </c>
      <c r="BL189" s="738"/>
      <c r="BM189" s="101"/>
      <c r="BN189" s="741"/>
      <c r="BO189" s="741"/>
      <c r="BP189" s="741"/>
      <c r="BQ189" s="741"/>
      <c r="BR189" s="741"/>
      <c r="BS189" s="741"/>
      <c r="BT189" s="741"/>
      <c r="BU189" s="80"/>
    </row>
    <row r="190" spans="1:73" ht="30" customHeight="1">
      <c r="A190" s="81"/>
      <c r="B190" s="198" t="s">
        <v>451</v>
      </c>
      <c r="C190" s="198" t="s">
        <v>452</v>
      </c>
      <c r="D190" s="234" t="s">
        <v>444</v>
      </c>
      <c r="E190" s="190" t="s">
        <v>453</v>
      </c>
      <c r="F190" s="201">
        <v>10</v>
      </c>
      <c r="G190" s="202">
        <v>118</v>
      </c>
      <c r="H190" s="203"/>
      <c r="I190" s="366"/>
      <c r="J190" s="367"/>
      <c r="K190" s="432"/>
      <c r="L190" s="369"/>
      <c r="M190" s="433"/>
      <c r="N190" s="33"/>
      <c r="O190" s="434"/>
      <c r="P190" s="435"/>
      <c r="Q190" s="436"/>
      <c r="R190" s="374"/>
      <c r="S190" s="375"/>
      <c r="T190" s="376"/>
      <c r="U190" s="437"/>
      <c r="V190" s="438"/>
      <c r="W190" s="439"/>
      <c r="X190" s="440"/>
      <c r="Y190" s="311"/>
      <c r="Z190" s="220">
        <f>SUM(H190+I190+J190+K190+L190+M190+N190+O190+P190+Q190+R190+S190+T190+U190+X190+V190+W190)</f>
        <v>0</v>
      </c>
      <c r="AA190" s="220">
        <f>Z190*F190</f>
        <v>0</v>
      </c>
      <c r="AB190" s="231">
        <f>G190*Z190</f>
        <v>0</v>
      </c>
      <c r="AC190" s="232"/>
      <c r="AD190" s="312">
        <v>9.6999999999999993</v>
      </c>
      <c r="AE190" s="223">
        <f>AD190*Z190</f>
        <v>0</v>
      </c>
      <c r="AF190" s="224">
        <f>AH190*0.26+AI190*0.32+AJ190*0.36+AK190*0.42+AL190*0.5+AM190*0.52+AN190*0.62+AO190*0.68+AP190*0.85+AQ190*0.85+AS190*0.13+AU190*0.154+AW190*0.208+BA190*0.04+BB190*0.04+BC190*0.06+BD190*0.09+BE190*0.07+BF190*0.11+BG190*0.08+BH190*0.19+BI190*0.09+BJ190*0.22+BK190*0.1+BL190*0.18</f>
        <v>0</v>
      </c>
      <c r="AG190" s="225"/>
      <c r="AH190" s="226"/>
      <c r="AI190" s="226"/>
      <c r="AJ190" s="226"/>
      <c r="AK190" s="226"/>
      <c r="AL190" s="226">
        <f>5*Z190</f>
        <v>0</v>
      </c>
      <c r="AM190" s="226">
        <f>2*Z190</f>
        <v>0</v>
      </c>
      <c r="AN190" s="226">
        <f>3*Z190</f>
        <v>0</v>
      </c>
      <c r="AO190" s="226"/>
      <c r="AP190" s="226"/>
      <c r="AQ190" s="226"/>
      <c r="AR190" s="226"/>
      <c r="AS190" s="226"/>
      <c r="AT190" s="226"/>
      <c r="AU190" s="226"/>
      <c r="AV190" s="226"/>
      <c r="AW190" s="226"/>
      <c r="AX190" s="228"/>
      <c r="AY190" s="226"/>
      <c r="AZ190" s="226"/>
      <c r="BA190" s="226"/>
      <c r="BB190" s="226">
        <f>2*Z190</f>
        <v>0</v>
      </c>
      <c r="BC190" s="226"/>
      <c r="BD190" s="226">
        <f>5*Z190</f>
        <v>0</v>
      </c>
      <c r="BE190" s="226"/>
      <c r="BF190" s="226">
        <f>3*Z190</f>
        <v>0</v>
      </c>
      <c r="BG190" s="226"/>
      <c r="BH190" s="226"/>
      <c r="BI190" s="226"/>
      <c r="BJ190" s="226"/>
      <c r="BK190" s="226"/>
      <c r="BL190" s="226"/>
      <c r="BM190" s="228"/>
      <c r="BN190" s="226"/>
      <c r="BO190" s="233"/>
      <c r="BP190" s="233"/>
      <c r="BQ190" s="226">
        <f>10*Z190</f>
        <v>0</v>
      </c>
      <c r="BR190" s="233"/>
      <c r="BS190" s="233"/>
      <c r="BT190" s="233"/>
      <c r="BU190" s="80"/>
    </row>
    <row r="191" spans="1:73" ht="30" customHeight="1">
      <c r="A191" s="81"/>
      <c r="B191" s="198" t="s">
        <v>454</v>
      </c>
      <c r="C191" s="198" t="s">
        <v>452</v>
      </c>
      <c r="D191" s="234" t="s">
        <v>455</v>
      </c>
      <c r="E191" s="190" t="s">
        <v>456</v>
      </c>
      <c r="F191" s="201">
        <v>10</v>
      </c>
      <c r="G191" s="202">
        <v>106</v>
      </c>
      <c r="H191" s="203"/>
      <c r="I191" s="366"/>
      <c r="J191" s="367"/>
      <c r="K191" s="432"/>
      <c r="L191" s="369"/>
      <c r="M191" s="433"/>
      <c r="N191" s="33"/>
      <c r="O191" s="434"/>
      <c r="P191" s="501"/>
      <c r="Q191" s="436"/>
      <c r="R191" s="374"/>
      <c r="S191" s="375"/>
      <c r="T191" s="376"/>
      <c r="U191" s="437"/>
      <c r="V191" s="438"/>
      <c r="W191" s="439"/>
      <c r="X191" s="440"/>
      <c r="Y191" s="311"/>
      <c r="Z191" s="220">
        <f>SUM(H191+I191+J191+K191+L191+M191+N191+O191+P191+Q191+R191+S191+T191+U191+X191+V191+W191)</f>
        <v>0</v>
      </c>
      <c r="AA191" s="220">
        <f>Z191*F191</f>
        <v>0</v>
      </c>
      <c r="AB191" s="231">
        <f>G191*Z191</f>
        <v>0</v>
      </c>
      <c r="AC191" s="232"/>
      <c r="AD191" s="312">
        <v>9</v>
      </c>
      <c r="AE191" s="223">
        <f>AD191*Z191</f>
        <v>0</v>
      </c>
      <c r="AF191" s="224">
        <f>AH191*0.26+AI191*0.32+AJ191*0.36+AK191*0.42+AL191*0.5+AM191*0.52+AN191*0.62+AO191*0.68+AP191*0.85+AQ191*0.85+AS191*0.13+AU191*0.154+AW191*0.208+BA191*0.04+BB191*0.04+BC191*0.06+BD191*0.09+BE191*0.07+BF191*0.11+BG191*0.08+BH191*0.19+BI191*0.09+BJ191*0.22+BK191*0.1+BL191*0.18</f>
        <v>0</v>
      </c>
      <c r="AG191" s="225"/>
      <c r="AH191" s="226"/>
      <c r="AI191" s="226"/>
      <c r="AJ191" s="226"/>
      <c r="AK191" s="226"/>
      <c r="AL191" s="226">
        <f>3*Z191</f>
        <v>0</v>
      </c>
      <c r="AM191" s="226">
        <f>1*Z191</f>
        <v>0</v>
      </c>
      <c r="AN191" s="226">
        <f>4*Z191</f>
        <v>0</v>
      </c>
      <c r="AO191" s="226">
        <f>2*Z191</f>
        <v>0</v>
      </c>
      <c r="AP191" s="226"/>
      <c r="AQ191" s="226"/>
      <c r="AR191" s="226"/>
      <c r="AS191" s="226"/>
      <c r="AT191" s="226"/>
      <c r="AU191" s="226"/>
      <c r="AV191" s="226"/>
      <c r="AW191" s="226"/>
      <c r="AX191" s="228"/>
      <c r="AY191" s="226"/>
      <c r="AZ191" s="226"/>
      <c r="BA191" s="226"/>
      <c r="BB191" s="226"/>
      <c r="BC191" s="226"/>
      <c r="BD191" s="226">
        <f>3*Z191</f>
        <v>0</v>
      </c>
      <c r="BE191" s="226"/>
      <c r="BF191" s="226">
        <f>6*Z191</f>
        <v>0</v>
      </c>
      <c r="BG191" s="226"/>
      <c r="BH191" s="226">
        <f>1*Z191</f>
        <v>0</v>
      </c>
      <c r="BI191" s="226"/>
      <c r="BJ191" s="226"/>
      <c r="BK191" s="226"/>
      <c r="BL191" s="226"/>
      <c r="BM191" s="228"/>
      <c r="BN191" s="226"/>
      <c r="BO191" s="233"/>
      <c r="BP191" s="233"/>
      <c r="BQ191" s="226">
        <f>10*Z191</f>
        <v>0</v>
      </c>
      <c r="BR191" s="233"/>
      <c r="BS191" s="233"/>
      <c r="BT191" s="233"/>
      <c r="BU191" s="80"/>
    </row>
    <row r="192" spans="1:73" ht="27.75" customHeight="1">
      <c r="A192" s="81"/>
      <c r="B192" s="198" t="s">
        <v>457</v>
      </c>
      <c r="C192" s="198" t="s">
        <v>452</v>
      </c>
      <c r="D192" s="234" t="s">
        <v>458</v>
      </c>
      <c r="E192" s="198"/>
      <c r="F192" s="201">
        <f>SUM(F190:F191)</f>
        <v>20</v>
      </c>
      <c r="G192" s="202">
        <v>223</v>
      </c>
      <c r="H192" s="203"/>
      <c r="I192" s="366"/>
      <c r="J192" s="367"/>
      <c r="K192" s="432"/>
      <c r="L192" s="369"/>
      <c r="M192" s="433"/>
      <c r="N192" s="33"/>
      <c r="O192" s="434"/>
      <c r="P192" s="502"/>
      <c r="Q192" s="436"/>
      <c r="R192" s="374"/>
      <c r="S192" s="375"/>
      <c r="T192" s="376"/>
      <c r="U192" s="437"/>
      <c r="V192" s="438"/>
      <c r="W192" s="439"/>
      <c r="X192" s="440"/>
      <c r="Y192" s="311"/>
      <c r="Z192" s="220">
        <f>SUM(H192+I192+J192+K192+L192+M192+N192+O192+P192+Q192+R192+S192+T192+U192+X192+V192+W192)</f>
        <v>0</v>
      </c>
      <c r="AA192" s="220">
        <f>Z192*F192</f>
        <v>0</v>
      </c>
      <c r="AB192" s="231">
        <f>G192*Z192</f>
        <v>0</v>
      </c>
      <c r="AC192" s="275"/>
      <c r="AD192" s="312">
        <f>SUM(AD190:AD191)</f>
        <v>18.7</v>
      </c>
      <c r="AE192" s="223">
        <f>AD192*Z192</f>
        <v>0</v>
      </c>
      <c r="AF192" s="224">
        <f>AH192*0.26+AI192*0.32+AJ192*0.36+AK192*0.42+AL192*0.5+AM192*0.52+AN192*0.62+AO192*0.68+AP192*0.85+AQ192*0.85+AS192*0.13+AU192*0.154+AW192*0.208+BA192*0.04+BB192*0.04+BC192*0.06+BD192*0.09+BE192*0.07+BF192*0.11+BG192*0.08+BH192*0.19+BI192*0.09+BJ192*0.22+BK192*0.1+BL192*0.18</f>
        <v>0</v>
      </c>
      <c r="AG192" s="225"/>
      <c r="AH192" s="226"/>
      <c r="AI192" s="226"/>
      <c r="AJ192" s="226"/>
      <c r="AK192" s="226"/>
      <c r="AL192" s="226">
        <f>8*Z192</f>
        <v>0</v>
      </c>
      <c r="AM192" s="226">
        <f>3*Z192</f>
        <v>0</v>
      </c>
      <c r="AN192" s="226">
        <f>7*Z192</f>
        <v>0</v>
      </c>
      <c r="AO192" s="226">
        <f>2*Z192</f>
        <v>0</v>
      </c>
      <c r="AP192" s="226"/>
      <c r="AQ192" s="226"/>
      <c r="AR192" s="226"/>
      <c r="AS192" s="226"/>
      <c r="AT192" s="226"/>
      <c r="AU192" s="226"/>
      <c r="AV192" s="226"/>
      <c r="AW192" s="226"/>
      <c r="AX192" s="228"/>
      <c r="AY192" s="226"/>
      <c r="AZ192" s="226"/>
      <c r="BA192" s="226"/>
      <c r="BB192" s="226">
        <f>2*Z192</f>
        <v>0</v>
      </c>
      <c r="BC192" s="226"/>
      <c r="BD192" s="226">
        <f>8*Z192</f>
        <v>0</v>
      </c>
      <c r="BE192" s="226"/>
      <c r="BF192" s="226">
        <f>9*Z192</f>
        <v>0</v>
      </c>
      <c r="BG192" s="226"/>
      <c r="BH192" s="226">
        <f>1*Z192</f>
        <v>0</v>
      </c>
      <c r="BI192" s="226"/>
      <c r="BJ192" s="226"/>
      <c r="BK192" s="226"/>
      <c r="BL192" s="226"/>
      <c r="BM192" s="228"/>
      <c r="BN192" s="226"/>
      <c r="BO192" s="233"/>
      <c r="BP192" s="226">
        <f>10*Z192</f>
        <v>0</v>
      </c>
      <c r="BQ192" s="226">
        <f>10*Z192</f>
        <v>0</v>
      </c>
      <c r="BR192" s="233"/>
      <c r="BS192" s="233"/>
      <c r="BT192" s="233"/>
      <c r="BU192" s="80"/>
    </row>
    <row r="193" spans="1:73" ht="13.5" customHeight="1">
      <c r="A193" s="81"/>
      <c r="B193" s="240"/>
      <c r="C193" s="240"/>
      <c r="D193" s="444"/>
      <c r="E193" s="445"/>
      <c r="F193" s="276"/>
      <c r="G193" s="336"/>
      <c r="H193" s="446"/>
      <c r="I193" s="446"/>
      <c r="J193" s="446"/>
      <c r="K193" s="446"/>
      <c r="L193" s="446"/>
      <c r="M193" s="446"/>
      <c r="N193" s="446"/>
      <c r="O193" s="446"/>
      <c r="P193" s="472"/>
      <c r="Q193" s="446"/>
      <c r="R193" s="446"/>
      <c r="S193" s="446"/>
      <c r="T193" s="446"/>
      <c r="U193" s="446"/>
      <c r="V193" s="446"/>
      <c r="W193" s="446"/>
      <c r="X193" s="448"/>
      <c r="Y193" s="311"/>
      <c r="Z193" s="280"/>
      <c r="AA193" s="280"/>
      <c r="AB193" s="280"/>
      <c r="AC193" s="281"/>
      <c r="AD193" s="503"/>
      <c r="AE193" s="282"/>
      <c r="AF193" s="282"/>
      <c r="AG193" s="225"/>
      <c r="AH193" s="280"/>
      <c r="AI193" s="280"/>
      <c r="AJ193" s="280"/>
      <c r="AK193" s="280"/>
      <c r="AL193" s="280"/>
      <c r="AM193" s="280"/>
      <c r="AN193" s="280"/>
      <c r="AO193" s="280"/>
      <c r="AP193" s="280"/>
      <c r="AQ193" s="280"/>
      <c r="AR193" s="280"/>
      <c r="AS193" s="280"/>
      <c r="AT193" s="280"/>
      <c r="AU193" s="280"/>
      <c r="AV193" s="280"/>
      <c r="AW193" s="280"/>
      <c r="AX193" s="280"/>
      <c r="AY193" s="280"/>
      <c r="AZ193" s="280"/>
      <c r="BA193" s="280"/>
      <c r="BB193" s="280"/>
      <c r="BC193" s="280"/>
      <c r="BD193" s="280"/>
      <c r="BE193" s="280"/>
      <c r="BF193" s="280"/>
      <c r="BG193" s="280"/>
      <c r="BH193" s="280"/>
      <c r="BI193" s="280"/>
      <c r="BJ193" s="280"/>
      <c r="BK193" s="280"/>
      <c r="BL193" s="280"/>
      <c r="BM193" s="228"/>
      <c r="BN193" s="280"/>
      <c r="BO193" s="283"/>
      <c r="BP193" s="283"/>
      <c r="BQ193" s="283"/>
      <c r="BR193" s="283"/>
      <c r="BS193" s="283"/>
      <c r="BT193" s="283"/>
      <c r="BU193" s="80"/>
    </row>
    <row r="194" spans="1:73" ht="46.5" customHeight="1">
      <c r="A194" s="81"/>
      <c r="B194" s="284" t="s">
        <v>459</v>
      </c>
      <c r="C194" s="285"/>
      <c r="D194" s="449" t="s">
        <v>460</v>
      </c>
      <c r="E194" s="450"/>
      <c r="F194" s="288"/>
      <c r="G194" s="288"/>
      <c r="H194" s="288"/>
      <c r="I194" s="288"/>
      <c r="J194" s="288"/>
      <c r="K194" s="288"/>
      <c r="L194" s="288"/>
      <c r="M194" s="288"/>
      <c r="N194" s="288"/>
      <c r="O194" s="288"/>
      <c r="P194" s="288"/>
      <c r="Q194" s="288"/>
      <c r="R194" s="288"/>
      <c r="S194" s="288"/>
      <c r="T194" s="288"/>
      <c r="U194" s="288"/>
      <c r="V194" s="288"/>
      <c r="W194" s="288"/>
      <c r="X194" s="289"/>
      <c r="Y194" s="311"/>
      <c r="Z194" s="742" t="s">
        <v>64</v>
      </c>
      <c r="AA194" s="742" t="s">
        <v>65</v>
      </c>
      <c r="AB194" s="742" t="s">
        <v>66</v>
      </c>
      <c r="AC194" s="152"/>
      <c r="AD194" s="742" t="s">
        <v>67</v>
      </c>
      <c r="AE194" s="742" t="s">
        <v>68</v>
      </c>
      <c r="AF194" s="742" t="s">
        <v>69</v>
      </c>
      <c r="AG194" s="153"/>
      <c r="AH194" s="729" t="s">
        <v>70</v>
      </c>
      <c r="AI194" s="730"/>
      <c r="AJ194" s="730"/>
      <c r="AK194" s="730"/>
      <c r="AL194" s="730"/>
      <c r="AM194" s="730"/>
      <c r="AN194" s="730"/>
      <c r="AO194" s="730"/>
      <c r="AP194" s="730"/>
      <c r="AQ194" s="730"/>
      <c r="AR194" s="730"/>
      <c r="AS194" s="730"/>
      <c r="AT194" s="730"/>
      <c r="AU194" s="730"/>
      <c r="AV194" s="730"/>
      <c r="AW194" s="731"/>
      <c r="AX194" s="101"/>
      <c r="AY194" s="290"/>
      <c r="AZ194" s="291"/>
      <c r="BA194" s="292" t="s">
        <v>71</v>
      </c>
      <c r="BB194" s="293"/>
      <c r="BC194" s="293"/>
      <c r="BD194" s="293"/>
      <c r="BE194" s="293"/>
      <c r="BF194" s="293"/>
      <c r="BG194" s="293"/>
      <c r="BH194" s="293"/>
      <c r="BI194" s="293"/>
      <c r="BJ194" s="293"/>
      <c r="BK194" s="293"/>
      <c r="BL194" s="294"/>
      <c r="BM194" s="101"/>
      <c r="BN194" s="729" t="s">
        <v>72</v>
      </c>
      <c r="BO194" s="730"/>
      <c r="BP194" s="730"/>
      <c r="BQ194" s="730"/>
      <c r="BR194" s="730"/>
      <c r="BS194" s="730"/>
      <c r="BT194" s="731"/>
      <c r="BU194" s="80"/>
    </row>
    <row r="195" spans="1:73" ht="13.5" customHeight="1">
      <c r="A195" s="81"/>
      <c r="B195" s="140"/>
      <c r="C195" s="240"/>
      <c r="D195" s="444"/>
      <c r="E195" s="445"/>
      <c r="F195" s="276"/>
      <c r="G195" s="336"/>
      <c r="H195" s="446"/>
      <c r="I195" s="446"/>
      <c r="J195" s="446"/>
      <c r="K195" s="446"/>
      <c r="L195" s="446"/>
      <c r="M195" s="446"/>
      <c r="N195" s="446"/>
      <c r="O195" s="446"/>
      <c r="P195" s="447"/>
      <c r="Q195" s="446"/>
      <c r="R195" s="446"/>
      <c r="S195" s="446"/>
      <c r="T195" s="446"/>
      <c r="U195" s="446"/>
      <c r="V195" s="446"/>
      <c r="W195" s="446"/>
      <c r="X195" s="448"/>
      <c r="Y195" s="311"/>
      <c r="Z195" s="742"/>
      <c r="AA195" s="742"/>
      <c r="AB195" s="742"/>
      <c r="AC195" s="152"/>
      <c r="AD195" s="743"/>
      <c r="AE195" s="743"/>
      <c r="AF195" s="743"/>
      <c r="AG195" s="153"/>
      <c r="AH195" s="732" t="s">
        <v>75</v>
      </c>
      <c r="AI195" s="732" t="s">
        <v>76</v>
      </c>
      <c r="AJ195" s="732" t="s">
        <v>77</v>
      </c>
      <c r="AK195" s="732" t="s">
        <v>78</v>
      </c>
      <c r="AL195" s="732" t="s">
        <v>79</v>
      </c>
      <c r="AM195" s="732" t="s">
        <v>80</v>
      </c>
      <c r="AN195" s="732" t="s">
        <v>81</v>
      </c>
      <c r="AO195" s="732" t="s">
        <v>82</v>
      </c>
      <c r="AP195" s="732" t="s">
        <v>83</v>
      </c>
      <c r="AQ195" s="732" t="s">
        <v>84</v>
      </c>
      <c r="AR195" s="732" t="s">
        <v>35</v>
      </c>
      <c r="AS195" s="732" t="s">
        <v>85</v>
      </c>
      <c r="AT195" s="732" t="s">
        <v>86</v>
      </c>
      <c r="AU195" s="732" t="s">
        <v>39</v>
      </c>
      <c r="AV195" s="732" t="s">
        <v>41</v>
      </c>
      <c r="AW195" s="732" t="s">
        <v>42</v>
      </c>
      <c r="AX195" s="101"/>
      <c r="AY195" s="735" t="s">
        <v>87</v>
      </c>
      <c r="AZ195" s="735" t="s">
        <v>88</v>
      </c>
      <c r="BA195" s="735" t="s">
        <v>87</v>
      </c>
      <c r="BB195" s="735" t="s">
        <v>88</v>
      </c>
      <c r="BC195" s="735" t="s">
        <v>87</v>
      </c>
      <c r="BD195" s="735" t="s">
        <v>88</v>
      </c>
      <c r="BE195" s="735" t="s">
        <v>87</v>
      </c>
      <c r="BF195" s="735" t="s">
        <v>88</v>
      </c>
      <c r="BG195" s="735" t="s">
        <v>87</v>
      </c>
      <c r="BH195" s="735" t="s">
        <v>88</v>
      </c>
      <c r="BI195" s="735" t="s">
        <v>87</v>
      </c>
      <c r="BJ195" s="735" t="s">
        <v>88</v>
      </c>
      <c r="BK195" s="735" t="s">
        <v>87</v>
      </c>
      <c r="BL195" s="735" t="s">
        <v>88</v>
      </c>
      <c r="BM195" s="101"/>
      <c r="BN195" s="739" t="s">
        <v>89</v>
      </c>
      <c r="BO195" s="739" t="s">
        <v>90</v>
      </c>
      <c r="BP195" s="739" t="s">
        <v>91</v>
      </c>
      <c r="BQ195" s="739" t="s">
        <v>92</v>
      </c>
      <c r="BR195" s="739" t="s">
        <v>93</v>
      </c>
      <c r="BS195" s="739" t="s">
        <v>94</v>
      </c>
      <c r="BT195" s="739" t="s">
        <v>95</v>
      </c>
      <c r="BU195" s="80"/>
    </row>
    <row r="196" spans="1:73" ht="209.5" customHeight="1">
      <c r="A196" s="81"/>
      <c r="B196" s="297"/>
      <c r="C196" s="148"/>
      <c r="D196" s="298"/>
      <c r="E196" s="298"/>
      <c r="F196" s="504"/>
      <c r="G196" s="504"/>
      <c r="H196" s="504"/>
      <c r="I196" s="504"/>
      <c r="J196" s="504"/>
      <c r="K196" s="504"/>
      <c r="L196" s="504"/>
      <c r="M196" s="504"/>
      <c r="N196" s="504"/>
      <c r="O196" s="504"/>
      <c r="P196" s="504"/>
      <c r="Q196" s="504"/>
      <c r="R196" s="504"/>
      <c r="S196" s="504"/>
      <c r="T196" s="504"/>
      <c r="U196" s="504"/>
      <c r="V196" s="504"/>
      <c r="W196" s="504"/>
      <c r="X196" s="505"/>
      <c r="Y196" s="311"/>
      <c r="Z196" s="742"/>
      <c r="AA196" s="742"/>
      <c r="AB196" s="742"/>
      <c r="AC196" s="152"/>
      <c r="AD196" s="743"/>
      <c r="AE196" s="743"/>
      <c r="AF196" s="743"/>
      <c r="AG196" s="153"/>
      <c r="AH196" s="733"/>
      <c r="AI196" s="733"/>
      <c r="AJ196" s="733"/>
      <c r="AK196" s="733"/>
      <c r="AL196" s="733"/>
      <c r="AM196" s="733"/>
      <c r="AN196" s="733"/>
      <c r="AO196" s="733"/>
      <c r="AP196" s="733"/>
      <c r="AQ196" s="733"/>
      <c r="AR196" s="733"/>
      <c r="AS196" s="733"/>
      <c r="AT196" s="733"/>
      <c r="AU196" s="733"/>
      <c r="AV196" s="733"/>
      <c r="AW196" s="733"/>
      <c r="AX196" s="101"/>
      <c r="AY196" s="736"/>
      <c r="AZ196" s="736"/>
      <c r="BA196" s="736"/>
      <c r="BB196" s="736"/>
      <c r="BC196" s="736"/>
      <c r="BD196" s="736"/>
      <c r="BE196" s="736"/>
      <c r="BF196" s="736"/>
      <c r="BG196" s="736"/>
      <c r="BH196" s="736"/>
      <c r="BI196" s="736"/>
      <c r="BJ196" s="736"/>
      <c r="BK196" s="736"/>
      <c r="BL196" s="736"/>
      <c r="BM196" s="101"/>
      <c r="BN196" s="740"/>
      <c r="BO196" s="740"/>
      <c r="BP196" s="740"/>
      <c r="BQ196" s="740"/>
      <c r="BR196" s="740"/>
      <c r="BS196" s="740"/>
      <c r="BT196" s="740"/>
      <c r="BU196" s="80"/>
    </row>
    <row r="197" spans="1:73" ht="73.5" customHeight="1">
      <c r="A197" s="81"/>
      <c r="B197" s="331"/>
      <c r="C197" s="332" t="s">
        <v>97</v>
      </c>
      <c r="D197" s="170"/>
      <c r="E197" s="334" t="s">
        <v>98</v>
      </c>
      <c r="F197" s="334" t="s">
        <v>99</v>
      </c>
      <c r="G197" s="334" t="s">
        <v>100</v>
      </c>
      <c r="H197" s="184" t="s">
        <v>101</v>
      </c>
      <c r="I197" s="185" t="s">
        <v>102</v>
      </c>
      <c r="J197" s="186" t="s">
        <v>103</v>
      </c>
      <c r="K197" s="414" t="s">
        <v>343</v>
      </c>
      <c r="L197" s="188" t="s">
        <v>105</v>
      </c>
      <c r="M197" s="415" t="s">
        <v>344</v>
      </c>
      <c r="N197" s="190" t="s">
        <v>345</v>
      </c>
      <c r="O197" s="334" t="s">
        <v>346</v>
      </c>
      <c r="P197" s="193" t="s">
        <v>110</v>
      </c>
      <c r="Q197" s="416" t="s">
        <v>347</v>
      </c>
      <c r="R197" s="194" t="s">
        <v>348</v>
      </c>
      <c r="S197" s="195" t="s">
        <v>349</v>
      </c>
      <c r="T197" s="196" t="s">
        <v>113</v>
      </c>
      <c r="U197" s="417" t="s">
        <v>350</v>
      </c>
      <c r="V197" s="418" t="s">
        <v>351</v>
      </c>
      <c r="W197" s="419" t="s">
        <v>352</v>
      </c>
      <c r="X197" s="334" t="s">
        <v>353</v>
      </c>
      <c r="Y197" s="311"/>
      <c r="Z197" s="742"/>
      <c r="AA197" s="742"/>
      <c r="AB197" s="742"/>
      <c r="AC197" s="152"/>
      <c r="AD197" s="743"/>
      <c r="AE197" s="743"/>
      <c r="AF197" s="743"/>
      <c r="AG197" s="153"/>
      <c r="AH197" s="734"/>
      <c r="AI197" s="734"/>
      <c r="AJ197" s="734"/>
      <c r="AK197" s="734"/>
      <c r="AL197" s="734"/>
      <c r="AM197" s="734"/>
      <c r="AN197" s="734"/>
      <c r="AO197" s="734"/>
      <c r="AP197" s="734"/>
      <c r="AQ197" s="734"/>
      <c r="AR197" s="734"/>
      <c r="AS197" s="734"/>
      <c r="AT197" s="734"/>
      <c r="AU197" s="734"/>
      <c r="AV197" s="734"/>
      <c r="AW197" s="734"/>
      <c r="AX197" s="101"/>
      <c r="AY197" s="737" t="s">
        <v>116</v>
      </c>
      <c r="AZ197" s="738"/>
      <c r="BA197" s="737" t="s">
        <v>75</v>
      </c>
      <c r="BB197" s="738"/>
      <c r="BC197" s="737" t="s">
        <v>76</v>
      </c>
      <c r="BD197" s="738"/>
      <c r="BE197" s="737" t="s">
        <v>77</v>
      </c>
      <c r="BF197" s="738"/>
      <c r="BG197" s="737" t="s">
        <v>78</v>
      </c>
      <c r="BH197" s="738"/>
      <c r="BI197" s="737" t="s">
        <v>79</v>
      </c>
      <c r="BJ197" s="738"/>
      <c r="BK197" s="737" t="s">
        <v>80</v>
      </c>
      <c r="BL197" s="738"/>
      <c r="BM197" s="101"/>
      <c r="BN197" s="741"/>
      <c r="BO197" s="741"/>
      <c r="BP197" s="741"/>
      <c r="BQ197" s="741"/>
      <c r="BR197" s="741"/>
      <c r="BS197" s="741"/>
      <c r="BT197" s="741"/>
      <c r="BU197" s="80"/>
    </row>
    <row r="198" spans="1:73" ht="30" customHeight="1">
      <c r="A198" s="81"/>
      <c r="B198" s="198" t="s">
        <v>461</v>
      </c>
      <c r="C198" s="198" t="s">
        <v>462</v>
      </c>
      <c r="D198" s="234" t="s">
        <v>463</v>
      </c>
      <c r="E198" s="198"/>
      <c r="F198" s="201">
        <v>1</v>
      </c>
      <c r="G198" s="202">
        <v>6</v>
      </c>
      <c r="H198" s="203"/>
      <c r="I198" s="204"/>
      <c r="J198" s="205"/>
      <c r="K198" s="420"/>
      <c r="L198" s="207"/>
      <c r="M198" s="421"/>
      <c r="N198" s="209"/>
      <c r="O198" s="422"/>
      <c r="P198" s="423"/>
      <c r="Q198" s="424"/>
      <c r="R198" s="213"/>
      <c r="S198" s="214"/>
      <c r="T198" s="215"/>
      <c r="U198" s="425"/>
      <c r="V198" s="426"/>
      <c r="W198" s="427"/>
      <c r="X198" s="428"/>
      <c r="Y198" s="311"/>
      <c r="Z198" s="220">
        <f t="shared" ref="Z198:Z205" si="32">SUM(H198+I198+J198+K198+L198+M198+N198+O198+P198+Q198+R198+S198+T198+U198+X198+V198+W198)</f>
        <v>0</v>
      </c>
      <c r="AA198" s="220">
        <f t="shared" ref="AA198:AA205" si="33">Z198*F198</f>
        <v>0</v>
      </c>
      <c r="AB198" s="231">
        <f t="shared" ref="AB198:AB205" si="34">G198*Z198</f>
        <v>0</v>
      </c>
      <c r="AC198" s="232"/>
      <c r="AD198" s="312">
        <v>0.8</v>
      </c>
      <c r="AE198" s="223">
        <f t="shared" ref="AE198:AE205" si="35">AD198*Z198</f>
        <v>0</v>
      </c>
      <c r="AF198" s="224">
        <f t="shared" ref="AF198:AF205" si="36">AH198*0.26+AI198*0.32+AJ198*0.36+AK198*0.42+AL198*0.5+AM198*0.52+AN198*0.62+AO198*0.68+AP198*0.85+AQ198*0.85+AS198*0.13+AU198*0.154+AW198*0.208+BA198*0.04+BB198*0.04+BC198*0.06+BD198*0.09+BE198*0.07+BF198*0.11+BG198*0.08+BH198*0.19+BI198*0.09+BJ198*0.22+BK198*0.1+BL198*0.18</f>
        <v>0</v>
      </c>
      <c r="AG198" s="225"/>
      <c r="AH198" s="226"/>
      <c r="AI198" s="226"/>
      <c r="AJ198" s="226"/>
      <c r="AK198" s="226"/>
      <c r="AL198" s="226">
        <f>2*Z198</f>
        <v>0</v>
      </c>
      <c r="AM198" s="226"/>
      <c r="AN198" s="226"/>
      <c r="AO198" s="226"/>
      <c r="AP198" s="226"/>
      <c r="AQ198" s="226"/>
      <c r="AR198" s="226"/>
      <c r="AS198" s="226"/>
      <c r="AT198" s="226"/>
      <c r="AU198" s="226"/>
      <c r="AV198" s="226"/>
      <c r="AW198" s="226"/>
      <c r="AX198" s="228"/>
      <c r="AY198" s="226"/>
      <c r="AZ198" s="226"/>
      <c r="BA198" s="226"/>
      <c r="BB198" s="226"/>
      <c r="BC198" s="226"/>
      <c r="BD198" s="226"/>
      <c r="BE198" s="226"/>
      <c r="BF198" s="226"/>
      <c r="BG198" s="226"/>
      <c r="BH198" s="226"/>
      <c r="BI198" s="226"/>
      <c r="BJ198" s="226"/>
      <c r="BK198" s="226"/>
      <c r="BL198" s="226"/>
      <c r="BM198" s="228"/>
      <c r="BN198" s="226"/>
      <c r="BO198" s="226">
        <f>2*Z198</f>
        <v>0</v>
      </c>
      <c r="BP198" s="233"/>
      <c r="BQ198" s="233"/>
      <c r="BR198" s="233"/>
      <c r="BS198" s="233"/>
      <c r="BT198" s="233"/>
      <c r="BU198" s="80"/>
    </row>
    <row r="199" spans="1:73" ht="30" customHeight="1">
      <c r="A199" s="81"/>
      <c r="B199" s="197" t="s">
        <v>464</v>
      </c>
      <c r="C199" s="198" t="s">
        <v>462</v>
      </c>
      <c r="D199" s="234" t="s">
        <v>465</v>
      </c>
      <c r="E199" s="198" t="s">
        <v>466</v>
      </c>
      <c r="F199" s="201">
        <v>1</v>
      </c>
      <c r="G199" s="202">
        <v>8</v>
      </c>
      <c r="H199" s="203"/>
      <c r="I199" s="204"/>
      <c r="J199" s="205"/>
      <c r="K199" s="420"/>
      <c r="L199" s="207"/>
      <c r="M199" s="421"/>
      <c r="N199" s="209"/>
      <c r="O199" s="422"/>
      <c r="P199" s="423"/>
      <c r="Q199" s="424"/>
      <c r="R199" s="213"/>
      <c r="S199" s="214"/>
      <c r="T199" s="215"/>
      <c r="U199" s="425"/>
      <c r="V199" s="426"/>
      <c r="W199" s="427"/>
      <c r="X199" s="428"/>
      <c r="Y199" s="311"/>
      <c r="Z199" s="220">
        <f t="shared" si="32"/>
        <v>0</v>
      </c>
      <c r="AA199" s="220">
        <f t="shared" si="33"/>
        <v>0</v>
      </c>
      <c r="AB199" s="231">
        <f t="shared" si="34"/>
        <v>0</v>
      </c>
      <c r="AC199" s="232"/>
      <c r="AD199" s="312">
        <v>1.2</v>
      </c>
      <c r="AE199" s="223">
        <f t="shared" si="35"/>
        <v>0</v>
      </c>
      <c r="AF199" s="224">
        <f t="shared" si="36"/>
        <v>0</v>
      </c>
      <c r="AG199" s="225"/>
      <c r="AH199" s="226"/>
      <c r="AI199" s="226"/>
      <c r="AJ199" s="226"/>
      <c r="AK199" s="226"/>
      <c r="AL199" s="226">
        <f>2*Z199</f>
        <v>0</v>
      </c>
      <c r="AM199" s="226"/>
      <c r="AN199" s="226"/>
      <c r="AO199" s="226"/>
      <c r="AP199" s="226"/>
      <c r="AQ199" s="226"/>
      <c r="AR199" s="226"/>
      <c r="AS199" s="226"/>
      <c r="AT199" s="226"/>
      <c r="AU199" s="226"/>
      <c r="AV199" s="226"/>
      <c r="AW199" s="226"/>
      <c r="AX199" s="228"/>
      <c r="AY199" s="226"/>
      <c r="AZ199" s="226"/>
      <c r="BA199" s="226"/>
      <c r="BB199" s="226"/>
      <c r="BC199" s="226"/>
      <c r="BD199" s="226"/>
      <c r="BE199" s="226"/>
      <c r="BF199" s="226"/>
      <c r="BG199" s="226"/>
      <c r="BH199" s="226"/>
      <c r="BI199" s="226"/>
      <c r="BJ199" s="226"/>
      <c r="BK199" s="226"/>
      <c r="BL199" s="226"/>
      <c r="BM199" s="228"/>
      <c r="BN199" s="226"/>
      <c r="BO199" s="233"/>
      <c r="BP199" s="226">
        <f>2*Z199</f>
        <v>0</v>
      </c>
      <c r="BQ199" s="233"/>
      <c r="BR199" s="233"/>
      <c r="BS199" s="233"/>
      <c r="BT199" s="233"/>
      <c r="BU199" s="80"/>
    </row>
    <row r="200" spans="1:73" ht="30" customHeight="1">
      <c r="A200" s="81"/>
      <c r="B200" s="197" t="s">
        <v>467</v>
      </c>
      <c r="C200" s="198" t="s">
        <v>462</v>
      </c>
      <c r="D200" s="234" t="s">
        <v>468</v>
      </c>
      <c r="E200" s="198"/>
      <c r="F200" s="201">
        <v>1</v>
      </c>
      <c r="G200" s="202">
        <v>10</v>
      </c>
      <c r="H200" s="203"/>
      <c r="I200" s="204"/>
      <c r="J200" s="205"/>
      <c r="K200" s="420"/>
      <c r="L200" s="207"/>
      <c r="M200" s="421"/>
      <c r="N200" s="209"/>
      <c r="O200" s="422"/>
      <c r="P200" s="423"/>
      <c r="Q200" s="424"/>
      <c r="R200" s="213"/>
      <c r="S200" s="214"/>
      <c r="T200" s="215"/>
      <c r="U200" s="425"/>
      <c r="V200" s="426"/>
      <c r="W200" s="427"/>
      <c r="X200" s="428"/>
      <c r="Y200" s="311"/>
      <c r="Z200" s="220">
        <f t="shared" si="32"/>
        <v>0</v>
      </c>
      <c r="AA200" s="220">
        <f t="shared" si="33"/>
        <v>0</v>
      </c>
      <c r="AB200" s="231">
        <f t="shared" si="34"/>
        <v>0</v>
      </c>
      <c r="AC200" s="232"/>
      <c r="AD200" s="312">
        <v>2</v>
      </c>
      <c r="AE200" s="223">
        <f t="shared" si="35"/>
        <v>0</v>
      </c>
      <c r="AF200" s="224">
        <f t="shared" si="36"/>
        <v>0</v>
      </c>
      <c r="AG200" s="225"/>
      <c r="AH200" s="226"/>
      <c r="AI200" s="226"/>
      <c r="AJ200" s="226"/>
      <c r="AK200" s="226"/>
      <c r="AL200" s="226"/>
      <c r="AM200" s="226">
        <f>2*Z200</f>
        <v>0</v>
      </c>
      <c r="AN200" s="226"/>
      <c r="AO200" s="226"/>
      <c r="AP200" s="226"/>
      <c r="AQ200" s="226"/>
      <c r="AR200" s="226"/>
      <c r="AS200" s="226"/>
      <c r="AT200" s="226"/>
      <c r="AU200" s="226"/>
      <c r="AV200" s="226"/>
      <c r="AW200" s="226"/>
      <c r="AX200" s="228"/>
      <c r="AY200" s="226"/>
      <c r="AZ200" s="226"/>
      <c r="BA200" s="226"/>
      <c r="BB200" s="226"/>
      <c r="BC200" s="226"/>
      <c r="BD200" s="226"/>
      <c r="BE200" s="226"/>
      <c r="BF200" s="226"/>
      <c r="BG200" s="226"/>
      <c r="BH200" s="226"/>
      <c r="BI200" s="226"/>
      <c r="BJ200" s="226"/>
      <c r="BK200" s="226"/>
      <c r="BL200" s="226"/>
      <c r="BM200" s="228"/>
      <c r="BN200" s="226"/>
      <c r="BO200" s="233"/>
      <c r="BP200" s="226">
        <f>2*Z200</f>
        <v>0</v>
      </c>
      <c r="BQ200" s="233"/>
      <c r="BR200" s="233"/>
      <c r="BS200" s="233"/>
      <c r="BT200" s="233"/>
      <c r="BU200" s="80"/>
    </row>
    <row r="201" spans="1:73" ht="30" customHeight="1">
      <c r="A201" s="81"/>
      <c r="B201" s="197" t="s">
        <v>469</v>
      </c>
      <c r="C201" s="198" t="s">
        <v>462</v>
      </c>
      <c r="D201" s="234" t="s">
        <v>470</v>
      </c>
      <c r="E201" s="198" t="s">
        <v>471</v>
      </c>
      <c r="F201" s="201">
        <v>1</v>
      </c>
      <c r="G201" s="202">
        <v>19</v>
      </c>
      <c r="H201" s="203"/>
      <c r="I201" s="204"/>
      <c r="J201" s="205"/>
      <c r="K201" s="420"/>
      <c r="L201" s="207"/>
      <c r="M201" s="421"/>
      <c r="N201" s="209"/>
      <c r="O201" s="422"/>
      <c r="P201" s="423"/>
      <c r="Q201" s="424"/>
      <c r="R201" s="213"/>
      <c r="S201" s="214"/>
      <c r="T201" s="215"/>
      <c r="U201" s="425"/>
      <c r="V201" s="426"/>
      <c r="W201" s="427"/>
      <c r="X201" s="428"/>
      <c r="Y201" s="311"/>
      <c r="Z201" s="220">
        <f t="shared" si="32"/>
        <v>0</v>
      </c>
      <c r="AA201" s="220">
        <f t="shared" si="33"/>
        <v>0</v>
      </c>
      <c r="AB201" s="231">
        <f t="shared" si="34"/>
        <v>0</v>
      </c>
      <c r="AC201" s="232"/>
      <c r="AD201" s="312">
        <v>3.8</v>
      </c>
      <c r="AE201" s="223">
        <f t="shared" si="35"/>
        <v>0</v>
      </c>
      <c r="AF201" s="224">
        <f t="shared" si="36"/>
        <v>0</v>
      </c>
      <c r="AG201" s="225"/>
      <c r="AH201" s="226"/>
      <c r="AI201" s="226"/>
      <c r="AJ201" s="226"/>
      <c r="AK201" s="226"/>
      <c r="AL201" s="226"/>
      <c r="AM201" s="226"/>
      <c r="AN201" s="226"/>
      <c r="AO201" s="226">
        <f>2*Z201</f>
        <v>0</v>
      </c>
      <c r="AP201" s="226"/>
      <c r="AQ201" s="226"/>
      <c r="AR201" s="226"/>
      <c r="AS201" s="226"/>
      <c r="AT201" s="226"/>
      <c r="AU201" s="226"/>
      <c r="AV201" s="226"/>
      <c r="AW201" s="226"/>
      <c r="AX201" s="228"/>
      <c r="AY201" s="226"/>
      <c r="AZ201" s="226"/>
      <c r="BA201" s="226"/>
      <c r="BB201" s="226"/>
      <c r="BC201" s="226"/>
      <c r="BD201" s="226"/>
      <c r="BE201" s="226"/>
      <c r="BF201" s="226"/>
      <c r="BG201" s="226"/>
      <c r="BH201" s="226"/>
      <c r="BI201" s="226"/>
      <c r="BJ201" s="226"/>
      <c r="BK201" s="226"/>
      <c r="BL201" s="226"/>
      <c r="BM201" s="228"/>
      <c r="BN201" s="226"/>
      <c r="BO201" s="233"/>
      <c r="BP201" s="233"/>
      <c r="BQ201" s="226">
        <f>2*Z201</f>
        <v>0</v>
      </c>
      <c r="BR201" s="233"/>
      <c r="BS201" s="233"/>
      <c r="BT201" s="233"/>
      <c r="BU201" s="80"/>
    </row>
    <row r="202" spans="1:73" ht="30" customHeight="1">
      <c r="A202" s="81"/>
      <c r="B202" s="197" t="s">
        <v>472</v>
      </c>
      <c r="C202" s="198" t="s">
        <v>462</v>
      </c>
      <c r="D202" s="234" t="s">
        <v>473</v>
      </c>
      <c r="E202" s="198"/>
      <c r="F202" s="201">
        <v>2</v>
      </c>
      <c r="G202" s="202">
        <v>79</v>
      </c>
      <c r="H202" s="203"/>
      <c r="I202" s="204"/>
      <c r="J202" s="205"/>
      <c r="K202" s="420"/>
      <c r="L202" s="207"/>
      <c r="M202" s="421"/>
      <c r="N202" s="209"/>
      <c r="O202" s="422"/>
      <c r="P202" s="423"/>
      <c r="Q202" s="424"/>
      <c r="R202" s="213"/>
      <c r="S202" s="214"/>
      <c r="T202" s="215"/>
      <c r="U202" s="425"/>
      <c r="V202" s="426"/>
      <c r="W202" s="427"/>
      <c r="X202" s="428"/>
      <c r="Y202" s="311"/>
      <c r="Z202" s="220">
        <f t="shared" si="32"/>
        <v>0</v>
      </c>
      <c r="AA202" s="220">
        <f t="shared" si="33"/>
        <v>0</v>
      </c>
      <c r="AB202" s="231">
        <f t="shared" si="34"/>
        <v>0</v>
      </c>
      <c r="AC202" s="232"/>
      <c r="AD202" s="312">
        <v>7.5</v>
      </c>
      <c r="AE202" s="223">
        <f t="shared" si="35"/>
        <v>0</v>
      </c>
      <c r="AF202" s="224">
        <f t="shared" si="36"/>
        <v>0</v>
      </c>
      <c r="AG202" s="225"/>
      <c r="AH202" s="226"/>
      <c r="AI202" s="226"/>
      <c r="AJ202" s="226"/>
      <c r="AK202" s="226"/>
      <c r="AL202" s="226"/>
      <c r="AM202" s="226"/>
      <c r="AN202" s="226"/>
      <c r="AO202" s="226"/>
      <c r="AP202" s="226"/>
      <c r="AQ202" s="226">
        <f>2*Z202</f>
        <v>0</v>
      </c>
      <c r="AR202" s="226"/>
      <c r="AS202" s="226"/>
      <c r="AT202" s="226"/>
      <c r="AU202" s="226"/>
      <c r="AV202" s="226"/>
      <c r="AW202" s="226"/>
      <c r="AX202" s="228"/>
      <c r="AY202" s="226"/>
      <c r="AZ202" s="226"/>
      <c r="BA202" s="226"/>
      <c r="BB202" s="226"/>
      <c r="BC202" s="226"/>
      <c r="BD202" s="226"/>
      <c r="BE202" s="226">
        <f>2*Z202</f>
        <v>0</v>
      </c>
      <c r="BF202" s="226"/>
      <c r="BG202" s="226"/>
      <c r="BH202" s="226"/>
      <c r="BI202" s="226"/>
      <c r="BJ202" s="226"/>
      <c r="BK202" s="226"/>
      <c r="BL202" s="226"/>
      <c r="BM202" s="228"/>
      <c r="BN202" s="226"/>
      <c r="BO202" s="233"/>
      <c r="BP202" s="233"/>
      <c r="BQ202" s="233"/>
      <c r="BR202" s="233"/>
      <c r="BS202" s="226">
        <f>2*Z202</f>
        <v>0</v>
      </c>
      <c r="BT202" s="233"/>
      <c r="BU202" s="80"/>
    </row>
    <row r="203" spans="1:73" ht="30" customHeight="1">
      <c r="A203" s="81"/>
      <c r="B203" s="197" t="s">
        <v>474</v>
      </c>
      <c r="C203" s="198" t="s">
        <v>462</v>
      </c>
      <c r="D203" s="234" t="s">
        <v>475</v>
      </c>
      <c r="E203" s="198"/>
      <c r="F203" s="201">
        <v>2</v>
      </c>
      <c r="G203" s="202">
        <v>152</v>
      </c>
      <c r="H203" s="203"/>
      <c r="I203" s="204"/>
      <c r="J203" s="205"/>
      <c r="K203" s="420"/>
      <c r="L203" s="207"/>
      <c r="M203" s="421"/>
      <c r="N203" s="209"/>
      <c r="O203" s="422"/>
      <c r="P203" s="423"/>
      <c r="Q203" s="424"/>
      <c r="R203" s="213"/>
      <c r="S203" s="214"/>
      <c r="T203" s="215"/>
      <c r="U203" s="425"/>
      <c r="V203" s="426"/>
      <c r="W203" s="427"/>
      <c r="X203" s="428"/>
      <c r="Y203" s="311"/>
      <c r="Z203" s="220">
        <f t="shared" si="32"/>
        <v>0</v>
      </c>
      <c r="AA203" s="220">
        <f t="shared" si="33"/>
        <v>0</v>
      </c>
      <c r="AB203" s="231">
        <f t="shared" si="34"/>
        <v>0</v>
      </c>
      <c r="AC203" s="232"/>
      <c r="AD203" s="312">
        <v>14.2</v>
      </c>
      <c r="AE203" s="223">
        <f t="shared" si="35"/>
        <v>0</v>
      </c>
      <c r="AF203" s="224">
        <f t="shared" si="36"/>
        <v>0</v>
      </c>
      <c r="AG203" s="225"/>
      <c r="AH203" s="226"/>
      <c r="AI203" s="226"/>
      <c r="AJ203" s="226"/>
      <c r="AK203" s="226"/>
      <c r="AL203" s="226"/>
      <c r="AM203" s="226"/>
      <c r="AN203" s="226"/>
      <c r="AO203" s="226"/>
      <c r="AP203" s="226"/>
      <c r="AQ203" s="226">
        <f>1*Z203</f>
        <v>0</v>
      </c>
      <c r="AR203" s="226"/>
      <c r="AS203" s="226"/>
      <c r="AT203" s="226"/>
      <c r="AU203" s="226"/>
      <c r="AV203" s="226"/>
      <c r="AW203" s="226"/>
      <c r="AX203" s="228"/>
      <c r="AY203" s="226"/>
      <c r="AZ203" s="226"/>
      <c r="BA203" s="226"/>
      <c r="BB203" s="226"/>
      <c r="BC203" s="226">
        <f>2*Z203</f>
        <v>0</v>
      </c>
      <c r="BD203" s="226"/>
      <c r="BE203" s="226"/>
      <c r="BF203" s="226"/>
      <c r="BG203" s="226"/>
      <c r="BH203" s="226"/>
      <c r="BI203" s="226"/>
      <c r="BJ203" s="226"/>
      <c r="BK203" s="226"/>
      <c r="BL203" s="226"/>
      <c r="BM203" s="228"/>
      <c r="BN203" s="226"/>
      <c r="BO203" s="233"/>
      <c r="BP203" s="233"/>
      <c r="BQ203" s="233"/>
      <c r="BR203" s="233"/>
      <c r="BS203" s="233"/>
      <c r="BT203" s="226">
        <f>2*Z203</f>
        <v>0</v>
      </c>
      <c r="BU203" s="80"/>
    </row>
    <row r="204" spans="1:73" ht="30" customHeight="1">
      <c r="A204" s="81"/>
      <c r="B204" s="197" t="s">
        <v>476</v>
      </c>
      <c r="C204" s="198" t="s">
        <v>462</v>
      </c>
      <c r="D204" s="229" t="s">
        <v>477</v>
      </c>
      <c r="E204" s="230"/>
      <c r="F204" s="201">
        <v>1</v>
      </c>
      <c r="G204" s="202">
        <v>68</v>
      </c>
      <c r="H204" s="203"/>
      <c r="I204" s="204"/>
      <c r="J204" s="205"/>
      <c r="K204" s="420"/>
      <c r="L204" s="207"/>
      <c r="M204" s="421"/>
      <c r="N204" s="209"/>
      <c r="O204" s="422"/>
      <c r="P204" s="423"/>
      <c r="Q204" s="424"/>
      <c r="R204" s="213"/>
      <c r="S204" s="214"/>
      <c r="T204" s="215"/>
      <c r="U204" s="425"/>
      <c r="V204" s="426"/>
      <c r="W204" s="427"/>
      <c r="X204" s="428"/>
      <c r="Y204" s="311"/>
      <c r="Z204" s="220">
        <f t="shared" si="32"/>
        <v>0</v>
      </c>
      <c r="AA204" s="220">
        <f t="shared" si="33"/>
        <v>0</v>
      </c>
      <c r="AB204" s="231">
        <f t="shared" si="34"/>
        <v>0</v>
      </c>
      <c r="AC204" s="275"/>
      <c r="AD204" s="506">
        <v>6.4</v>
      </c>
      <c r="AE204" s="223">
        <f t="shared" si="35"/>
        <v>0</v>
      </c>
      <c r="AF204" s="224">
        <f t="shared" si="36"/>
        <v>0</v>
      </c>
      <c r="AG204" s="225"/>
      <c r="AH204" s="226"/>
      <c r="AI204" s="226"/>
      <c r="AJ204" s="226"/>
      <c r="AK204" s="226"/>
      <c r="AL204" s="226"/>
      <c r="AM204" s="226"/>
      <c r="AN204" s="226"/>
      <c r="AO204" s="226"/>
      <c r="AP204" s="226"/>
      <c r="AQ204" s="226"/>
      <c r="AR204" s="226"/>
      <c r="AS204" s="226"/>
      <c r="AT204" s="226"/>
      <c r="AU204" s="226"/>
      <c r="AV204" s="226"/>
      <c r="AW204" s="226"/>
      <c r="AX204" s="228"/>
      <c r="AY204" s="226"/>
      <c r="AZ204" s="226"/>
      <c r="BA204" s="226"/>
      <c r="BB204" s="226"/>
      <c r="BC204" s="226"/>
      <c r="BD204" s="226"/>
      <c r="BE204" s="226"/>
      <c r="BF204" s="226"/>
      <c r="BG204" s="226"/>
      <c r="BH204" s="226"/>
      <c r="BI204" s="226"/>
      <c r="BJ204" s="226"/>
      <c r="BK204" s="226"/>
      <c r="BL204" s="226"/>
      <c r="BM204" s="228"/>
      <c r="BN204" s="226"/>
      <c r="BO204" s="233"/>
      <c r="BP204" s="233"/>
      <c r="BQ204" s="233"/>
      <c r="BR204" s="233"/>
      <c r="BS204" s="226">
        <f>1*Z204</f>
        <v>0</v>
      </c>
      <c r="BT204" s="233"/>
      <c r="BU204" s="80"/>
    </row>
    <row r="205" spans="1:73" ht="30" customHeight="1">
      <c r="A205" s="81"/>
      <c r="B205" s="197" t="s">
        <v>478</v>
      </c>
      <c r="C205" s="198" t="s">
        <v>462</v>
      </c>
      <c r="D205" s="229" t="s">
        <v>479</v>
      </c>
      <c r="E205" s="200"/>
      <c r="F205" s="201">
        <v>3</v>
      </c>
      <c r="G205" s="202">
        <v>57</v>
      </c>
      <c r="H205" s="203"/>
      <c r="I205" s="204"/>
      <c r="J205" s="205"/>
      <c r="K205" s="420"/>
      <c r="L205" s="207"/>
      <c r="M205" s="421"/>
      <c r="N205" s="209"/>
      <c r="O205" s="422"/>
      <c r="P205" s="442"/>
      <c r="Q205" s="424"/>
      <c r="R205" s="213"/>
      <c r="S205" s="214"/>
      <c r="T205" s="215"/>
      <c r="U205" s="425"/>
      <c r="V205" s="426"/>
      <c r="W205" s="427"/>
      <c r="X205" s="428"/>
      <c r="Y205" s="311"/>
      <c r="Z205" s="220">
        <f t="shared" si="32"/>
        <v>0</v>
      </c>
      <c r="AA205" s="220">
        <f t="shared" si="33"/>
        <v>0</v>
      </c>
      <c r="AB205" s="221">
        <f t="shared" si="34"/>
        <v>0</v>
      </c>
      <c r="AC205" s="507"/>
      <c r="AD205" s="312">
        <v>5</v>
      </c>
      <c r="AE205" s="223">
        <f t="shared" si="35"/>
        <v>0</v>
      </c>
      <c r="AF205" s="224">
        <f t="shared" si="36"/>
        <v>0</v>
      </c>
      <c r="AG205" s="225"/>
      <c r="AH205" s="226"/>
      <c r="AI205" s="226"/>
      <c r="AJ205" s="226"/>
      <c r="AK205" s="226"/>
      <c r="AL205" s="226"/>
      <c r="AM205" s="226"/>
      <c r="AN205" s="226"/>
      <c r="AO205" s="226">
        <f>3*Z205</f>
        <v>0</v>
      </c>
      <c r="AP205" s="226"/>
      <c r="AQ205" s="226"/>
      <c r="AR205" s="226"/>
      <c r="AS205" s="226"/>
      <c r="AT205" s="226"/>
      <c r="AU205" s="226"/>
      <c r="AV205" s="226"/>
      <c r="AW205" s="226"/>
      <c r="AX205" s="228"/>
      <c r="AY205" s="226"/>
      <c r="AZ205" s="226"/>
      <c r="BA205" s="226"/>
      <c r="BB205" s="226"/>
      <c r="BC205" s="226"/>
      <c r="BD205" s="226"/>
      <c r="BE205" s="226"/>
      <c r="BF205" s="226"/>
      <c r="BG205" s="226"/>
      <c r="BH205" s="226">
        <f>3*Z205</f>
        <v>0</v>
      </c>
      <c r="BI205" s="226"/>
      <c r="BJ205" s="226"/>
      <c r="BK205" s="226"/>
      <c r="BL205" s="226"/>
      <c r="BM205" s="228"/>
      <c r="BN205" s="226"/>
      <c r="BO205" s="233"/>
      <c r="BP205" s="233"/>
      <c r="BQ205" s="226">
        <f>3*Z205</f>
        <v>0</v>
      </c>
      <c r="BR205" s="233"/>
      <c r="BS205" s="233"/>
      <c r="BT205" s="233"/>
      <c r="BU205" s="80"/>
    </row>
    <row r="206" spans="1:73" ht="13.5" customHeight="1">
      <c r="A206" s="81"/>
      <c r="B206" s="240"/>
      <c r="C206" s="62"/>
      <c r="D206" s="508"/>
      <c r="E206" s="63"/>
      <c r="F206" s="318"/>
      <c r="G206" s="344"/>
      <c r="H206" s="345"/>
      <c r="I206" s="345"/>
      <c r="J206" s="345"/>
      <c r="K206" s="345"/>
      <c r="L206" s="345"/>
      <c r="M206" s="345"/>
      <c r="N206" s="345"/>
      <c r="O206" s="345"/>
      <c r="P206" s="509"/>
      <c r="Q206" s="345"/>
      <c r="R206" s="345"/>
      <c r="S206" s="345"/>
      <c r="T206" s="345"/>
      <c r="U206" s="345"/>
      <c r="V206" s="345"/>
      <c r="W206" s="345"/>
      <c r="X206" s="510"/>
      <c r="Y206" s="311"/>
      <c r="Z206" s="280"/>
      <c r="AA206" s="280"/>
      <c r="AB206" s="511"/>
      <c r="AC206" s="152"/>
      <c r="AD206" s="503"/>
      <c r="AE206" s="282"/>
      <c r="AF206" s="512"/>
      <c r="AG206" s="225"/>
      <c r="AH206" s="280"/>
      <c r="AI206" s="280"/>
      <c r="AJ206" s="280"/>
      <c r="AK206" s="280"/>
      <c r="AL206" s="280"/>
      <c r="AM206" s="280"/>
      <c r="AN206" s="280"/>
      <c r="AO206" s="280"/>
      <c r="AP206" s="280"/>
      <c r="AQ206" s="280"/>
      <c r="AR206" s="280"/>
      <c r="AS206" s="280"/>
      <c r="AT206" s="280"/>
      <c r="AU206" s="280"/>
      <c r="AV206" s="280"/>
      <c r="AW206" s="280"/>
      <c r="AX206" s="228"/>
      <c r="AY206" s="228"/>
      <c r="AZ206" s="228"/>
      <c r="BA206" s="228"/>
      <c r="BB206" s="228"/>
      <c r="BC206" s="228"/>
      <c r="BD206" s="228"/>
      <c r="BE206" s="228"/>
      <c r="BF206" s="228"/>
      <c r="BG206" s="228"/>
      <c r="BH206" s="228"/>
      <c r="BI206" s="228"/>
      <c r="BJ206" s="228"/>
      <c r="BK206" s="228"/>
      <c r="BL206" s="228"/>
      <c r="BM206" s="228"/>
      <c r="BN206" s="228"/>
      <c r="BO206" s="228"/>
      <c r="BP206" s="228"/>
      <c r="BQ206" s="228"/>
      <c r="BR206" s="228"/>
      <c r="BS206" s="228"/>
      <c r="BT206" s="283"/>
      <c r="BU206" s="80"/>
    </row>
    <row r="207" spans="1:73" ht="165.75" customHeight="1">
      <c r="A207" s="81"/>
      <c r="B207" s="513"/>
      <c r="C207" s="514"/>
      <c r="D207" s="515"/>
      <c r="E207" s="515"/>
      <c r="F207" s="516"/>
      <c r="G207" s="516"/>
      <c r="H207" s="516"/>
      <c r="I207" s="516"/>
      <c r="J207" s="516"/>
      <c r="K207" s="515"/>
      <c r="L207" s="515"/>
      <c r="M207" s="515"/>
      <c r="N207" s="515"/>
      <c r="O207" s="515"/>
      <c r="P207" s="515"/>
      <c r="Q207" s="515"/>
      <c r="R207" s="515"/>
      <c r="S207" s="515"/>
      <c r="T207" s="515"/>
      <c r="U207" s="515"/>
      <c r="V207" s="515"/>
      <c r="W207" s="515"/>
      <c r="X207" s="517"/>
      <c r="Y207" s="445"/>
      <c r="Z207" s="151" t="s">
        <v>64</v>
      </c>
      <c r="AA207" s="151" t="s">
        <v>65</v>
      </c>
      <c r="AB207" s="518" t="s">
        <v>66</v>
      </c>
      <c r="AC207" s="519"/>
      <c r="AD207" s="171"/>
      <c r="AE207" s="151" t="s">
        <v>68</v>
      </c>
      <c r="AF207" s="151" t="s">
        <v>69</v>
      </c>
      <c r="AG207" s="520"/>
      <c r="AH207" s="151" t="s">
        <v>75</v>
      </c>
      <c r="AI207" s="151" t="s">
        <v>76</v>
      </c>
      <c r="AJ207" s="151" t="s">
        <v>77</v>
      </c>
      <c r="AK207" s="151" t="s">
        <v>78</v>
      </c>
      <c r="AL207" s="151" t="s">
        <v>79</v>
      </c>
      <c r="AM207" s="151" t="s">
        <v>80</v>
      </c>
      <c r="AN207" s="151" t="s">
        <v>81</v>
      </c>
      <c r="AO207" s="151" t="s">
        <v>82</v>
      </c>
      <c r="AP207" s="151" t="s">
        <v>83</v>
      </c>
      <c r="AQ207" s="151" t="s">
        <v>84</v>
      </c>
      <c r="AR207" s="151" t="s">
        <v>35</v>
      </c>
      <c r="AS207" s="151" t="s">
        <v>38</v>
      </c>
      <c r="AT207" s="151" t="s">
        <v>86</v>
      </c>
      <c r="AU207" s="151" t="s">
        <v>480</v>
      </c>
      <c r="AV207" s="151" t="s">
        <v>481</v>
      </c>
      <c r="AW207" s="151" t="s">
        <v>482</v>
      </c>
      <c r="AX207" s="101"/>
      <c r="AY207" s="151" t="s">
        <v>483</v>
      </c>
      <c r="AZ207" s="151" t="s">
        <v>484</v>
      </c>
      <c r="BA207" s="151" t="s">
        <v>485</v>
      </c>
      <c r="BB207" s="151" t="s">
        <v>486</v>
      </c>
      <c r="BC207" s="151" t="s">
        <v>487</v>
      </c>
      <c r="BD207" s="151" t="s">
        <v>488</v>
      </c>
      <c r="BE207" s="151" t="s">
        <v>489</v>
      </c>
      <c r="BF207" s="151" t="s">
        <v>490</v>
      </c>
      <c r="BG207" s="151" t="s">
        <v>491</v>
      </c>
      <c r="BH207" s="151" t="s">
        <v>492</v>
      </c>
      <c r="BI207" s="151" t="s">
        <v>493</v>
      </c>
      <c r="BJ207" s="151" t="s">
        <v>494</v>
      </c>
      <c r="BK207" s="151" t="s">
        <v>495</v>
      </c>
      <c r="BL207" s="151" t="s">
        <v>496</v>
      </c>
      <c r="BM207" s="101"/>
      <c r="BN207" s="521" t="s">
        <v>89</v>
      </c>
      <c r="BO207" s="521" t="s">
        <v>90</v>
      </c>
      <c r="BP207" s="521" t="s">
        <v>91</v>
      </c>
      <c r="BQ207" s="521" t="s">
        <v>92</v>
      </c>
      <c r="BR207" s="521" t="s">
        <v>93</v>
      </c>
      <c r="BS207" s="521" t="s">
        <v>94</v>
      </c>
      <c r="BT207" s="521" t="s">
        <v>95</v>
      </c>
      <c r="BU207" s="80"/>
    </row>
    <row r="208" spans="1:73" ht="30" customHeight="1">
      <c r="A208" s="105"/>
      <c r="B208" s="200"/>
      <c r="C208" s="200"/>
      <c r="D208" s="198" t="s">
        <v>497</v>
      </c>
      <c r="E208" s="198"/>
      <c r="F208" s="209">
        <f>F53+F64+F102+F110+F116+F117+F118+F119+F120+F121+F122+F128+F129+F161+F175+F184+F192+F198+F199+F200+F201+F202+F203+F204+F205</f>
        <v>783</v>
      </c>
      <c r="G208" s="522"/>
      <c r="H208" s="452"/>
      <c r="I208" s="452"/>
      <c r="J208" s="452"/>
      <c r="K208" s="452"/>
      <c r="L208" s="452"/>
      <c r="M208" s="452"/>
      <c r="N208" s="452"/>
      <c r="O208" s="452"/>
      <c r="P208" s="452"/>
      <c r="Q208" s="452"/>
      <c r="R208" s="452"/>
      <c r="S208" s="452"/>
      <c r="T208" s="452"/>
      <c r="U208" s="452"/>
      <c r="V208" s="452"/>
      <c r="W208" s="452"/>
      <c r="X208" s="523"/>
      <c r="Y208" s="445"/>
      <c r="Z208" s="524">
        <f>SUM(Z15:Z205)</f>
        <v>0</v>
      </c>
      <c r="AA208" s="524">
        <f>SUM(AA15:AA205)</f>
        <v>0</v>
      </c>
      <c r="AB208" s="525">
        <f>SUM(AB15:AB205)</f>
        <v>0</v>
      </c>
      <c r="AC208" s="526"/>
      <c r="AD208" s="527"/>
      <c r="AE208" s="527">
        <f>SUM(AE15:AE205)</f>
        <v>0</v>
      </c>
      <c r="AF208" s="527">
        <f>SUM(AF15:AF205)</f>
        <v>0</v>
      </c>
      <c r="AG208" s="528">
        <f>SUM(AG18:AG204)</f>
        <v>0</v>
      </c>
      <c r="AH208" s="529">
        <f t="shared" ref="AH208:AW208" si="37">SUM(AH15:AH205)</f>
        <v>0</v>
      </c>
      <c r="AI208" s="529">
        <f t="shared" si="37"/>
        <v>0</v>
      </c>
      <c r="AJ208" s="529">
        <f t="shared" si="37"/>
        <v>0</v>
      </c>
      <c r="AK208" s="529">
        <f t="shared" si="37"/>
        <v>0</v>
      </c>
      <c r="AL208" s="529">
        <f t="shared" si="37"/>
        <v>0</v>
      </c>
      <c r="AM208" s="529">
        <f t="shared" si="37"/>
        <v>0</v>
      </c>
      <c r="AN208" s="529">
        <f t="shared" si="37"/>
        <v>0</v>
      </c>
      <c r="AO208" s="529">
        <f t="shared" si="37"/>
        <v>0</v>
      </c>
      <c r="AP208" s="529">
        <f t="shared" si="37"/>
        <v>0</v>
      </c>
      <c r="AQ208" s="529">
        <f t="shared" si="37"/>
        <v>0</v>
      </c>
      <c r="AR208" s="529">
        <f t="shared" si="37"/>
        <v>0</v>
      </c>
      <c r="AS208" s="529">
        <f t="shared" si="37"/>
        <v>0</v>
      </c>
      <c r="AT208" s="529">
        <f t="shared" si="37"/>
        <v>0</v>
      </c>
      <c r="AU208" s="529">
        <f t="shared" si="37"/>
        <v>0</v>
      </c>
      <c r="AV208" s="529">
        <f t="shared" si="37"/>
        <v>0</v>
      </c>
      <c r="AW208" s="529">
        <f t="shared" si="37"/>
        <v>0</v>
      </c>
      <c r="AX208" s="530"/>
      <c r="AY208" s="529">
        <f t="shared" ref="AY208:BL208" si="38">SUM(AY15:AY205)</f>
        <v>0</v>
      </c>
      <c r="AZ208" s="529">
        <f t="shared" si="38"/>
        <v>0</v>
      </c>
      <c r="BA208" s="529">
        <f t="shared" si="38"/>
        <v>0</v>
      </c>
      <c r="BB208" s="529">
        <f t="shared" si="38"/>
        <v>0</v>
      </c>
      <c r="BC208" s="529">
        <f t="shared" si="38"/>
        <v>0</v>
      </c>
      <c r="BD208" s="529">
        <f t="shared" si="38"/>
        <v>0</v>
      </c>
      <c r="BE208" s="529">
        <f t="shared" si="38"/>
        <v>0</v>
      </c>
      <c r="BF208" s="529">
        <f t="shared" si="38"/>
        <v>0</v>
      </c>
      <c r="BG208" s="529">
        <f t="shared" si="38"/>
        <v>0</v>
      </c>
      <c r="BH208" s="529">
        <f t="shared" si="38"/>
        <v>0</v>
      </c>
      <c r="BI208" s="529">
        <f t="shared" si="38"/>
        <v>0</v>
      </c>
      <c r="BJ208" s="529">
        <f t="shared" si="38"/>
        <v>0</v>
      </c>
      <c r="BK208" s="529">
        <f t="shared" si="38"/>
        <v>0</v>
      </c>
      <c r="BL208" s="529">
        <f t="shared" si="38"/>
        <v>0</v>
      </c>
      <c r="BM208" s="530"/>
      <c r="BN208" s="529">
        <f t="shared" ref="BN208:BT208" si="39">SUM(BN15:BN205)</f>
        <v>0</v>
      </c>
      <c r="BO208" s="529">
        <f t="shared" si="39"/>
        <v>0</v>
      </c>
      <c r="BP208" s="529">
        <f t="shared" si="39"/>
        <v>0</v>
      </c>
      <c r="BQ208" s="529">
        <f t="shared" si="39"/>
        <v>0</v>
      </c>
      <c r="BR208" s="529">
        <f t="shared" si="39"/>
        <v>0</v>
      </c>
      <c r="BS208" s="529">
        <f t="shared" si="39"/>
        <v>0</v>
      </c>
      <c r="BT208" s="529">
        <f t="shared" si="39"/>
        <v>0</v>
      </c>
      <c r="BU208" s="80"/>
    </row>
    <row r="209" spans="1:73" ht="13.5" customHeight="1">
      <c r="A209" s="61"/>
      <c r="B209" s="240"/>
      <c r="C209" s="240"/>
      <c r="D209" s="335"/>
      <c r="E209" s="240"/>
      <c r="F209" s="276"/>
      <c r="G209" s="336"/>
      <c r="H209" s="279"/>
      <c r="I209" s="279"/>
      <c r="J209" s="279"/>
      <c r="K209" s="279"/>
      <c r="L209" s="279"/>
      <c r="M209" s="279"/>
      <c r="N209" s="279"/>
      <c r="O209" s="279"/>
      <c r="P209" s="531"/>
      <c r="Q209" s="279"/>
      <c r="R209" s="279"/>
      <c r="S209" s="279"/>
      <c r="T209" s="279"/>
      <c r="U209" s="279"/>
      <c r="V209" s="279"/>
      <c r="W209" s="279"/>
      <c r="X209" s="532"/>
      <c r="Y209" s="311"/>
      <c r="Z209" s="280"/>
      <c r="AA209" s="280"/>
      <c r="AB209" s="511"/>
      <c r="AC209" s="533"/>
      <c r="AD209" s="503"/>
      <c r="AE209" s="282"/>
      <c r="AF209" s="512"/>
      <c r="AG209" s="225"/>
      <c r="AH209" s="280"/>
      <c r="AI209" s="280"/>
      <c r="AJ209" s="280"/>
      <c r="AK209" s="280"/>
      <c r="AL209" s="280"/>
      <c r="AM209" s="280"/>
      <c r="AN209" s="280"/>
      <c r="AO209" s="280"/>
      <c r="AP209" s="280"/>
      <c r="AQ209" s="280"/>
      <c r="AR209" s="280"/>
      <c r="AS209" s="280"/>
      <c r="AT209" s="280"/>
      <c r="AU209" s="280"/>
      <c r="AV209" s="280"/>
      <c r="AW209" s="280"/>
      <c r="AX209" s="228"/>
      <c r="AY209" s="228"/>
      <c r="AZ209" s="228"/>
      <c r="BA209" s="228"/>
      <c r="BB209" s="228"/>
      <c r="BC209" s="228"/>
      <c r="BD209" s="228"/>
      <c r="BE209" s="228"/>
      <c r="BF209" s="228"/>
      <c r="BG209" s="228"/>
      <c r="BH209" s="228"/>
      <c r="BI209" s="228"/>
      <c r="BJ209" s="228"/>
      <c r="BK209" s="228"/>
      <c r="BL209" s="228"/>
      <c r="BM209" s="228"/>
      <c r="BN209" s="228"/>
      <c r="BO209" s="228"/>
      <c r="BP209" s="228"/>
      <c r="BQ209" s="228"/>
      <c r="BR209" s="228"/>
      <c r="BS209" s="228"/>
      <c r="BT209" s="283"/>
      <c r="BU209" s="534"/>
    </row>
    <row r="210" spans="1:73" ht="12.75" hidden="1" customHeight="1">
      <c r="A210" s="133"/>
      <c r="B210" s="535"/>
      <c r="C210" s="148"/>
      <c r="D210" s="338"/>
      <c r="E210" s="536"/>
      <c r="F210" s="133"/>
      <c r="G210" s="133"/>
      <c r="H210" s="133"/>
      <c r="I210" s="133"/>
      <c r="J210" s="133"/>
      <c r="K210" s="133"/>
      <c r="L210" s="133"/>
      <c r="M210" s="133"/>
      <c r="N210" s="133"/>
      <c r="O210" s="133"/>
      <c r="P210" s="133"/>
      <c r="Q210" s="133"/>
      <c r="R210" s="133"/>
      <c r="S210" s="133"/>
      <c r="T210" s="133"/>
      <c r="U210" s="133"/>
      <c r="V210" s="133"/>
      <c r="W210" s="133"/>
      <c r="X210" s="133"/>
      <c r="Y210" s="133"/>
      <c r="Z210" s="133"/>
      <c r="AA210" s="133"/>
      <c r="AB210" s="133"/>
      <c r="AC210" s="133"/>
      <c r="AD210" s="133"/>
      <c r="AE210" s="133"/>
      <c r="AF210" s="133"/>
      <c r="AG210" s="537"/>
      <c r="AH210" s="133"/>
      <c r="AI210" s="133"/>
      <c r="AJ210" s="133"/>
      <c r="AK210" s="133"/>
      <c r="AL210" s="133"/>
      <c r="AM210" s="133"/>
      <c r="AN210" s="133"/>
      <c r="AO210" s="133"/>
      <c r="AP210" s="133"/>
      <c r="AQ210" s="133"/>
      <c r="AR210" s="133"/>
      <c r="AS210" s="133"/>
      <c r="AT210" s="133"/>
      <c r="AU210" s="133"/>
      <c r="AV210" s="133"/>
      <c r="AW210" s="133"/>
      <c r="AX210" s="133"/>
      <c r="AY210" s="133"/>
      <c r="AZ210" s="133"/>
      <c r="BA210" s="133"/>
      <c r="BB210" s="133"/>
      <c r="BC210" s="133"/>
      <c r="BD210" s="133"/>
      <c r="BE210" s="133"/>
      <c r="BF210" s="133"/>
      <c r="BG210" s="133"/>
      <c r="BH210" s="133"/>
      <c r="BI210" s="133"/>
      <c r="BJ210" s="133"/>
      <c r="BK210" s="133"/>
      <c r="BL210" s="133"/>
      <c r="BM210" s="133"/>
      <c r="BN210" s="133"/>
      <c r="BO210" s="133"/>
      <c r="BP210" s="133"/>
      <c r="BQ210" s="133"/>
      <c r="BR210" s="133"/>
      <c r="BS210" s="133"/>
      <c r="BT210" s="133"/>
      <c r="BU210" s="133"/>
    </row>
    <row r="211" spans="1:73" ht="15.5" customHeight="1">
      <c r="A211" s="538"/>
      <c r="B211" s="29"/>
      <c r="C211" s="29"/>
      <c r="D211" s="29"/>
      <c r="E211" s="29"/>
      <c r="F211" s="29"/>
      <c r="G211" s="29"/>
      <c r="H211" s="29"/>
      <c r="I211" s="29"/>
      <c r="J211" s="29"/>
      <c r="K211" s="29"/>
      <c r="L211" s="29"/>
      <c r="M211" s="29"/>
      <c r="N211" s="29"/>
      <c r="O211" s="29"/>
      <c r="P211" s="29"/>
      <c r="Q211" s="29"/>
      <c r="R211" s="29"/>
      <c r="S211" s="29"/>
      <c r="T211" s="29"/>
      <c r="U211" s="29"/>
      <c r="V211" s="29"/>
      <c r="W211" s="29"/>
      <c r="X211" s="29"/>
      <c r="Y211" s="29"/>
      <c r="Z211" s="29"/>
      <c r="AA211" s="29"/>
      <c r="AB211" s="29"/>
      <c r="AC211" s="29"/>
      <c r="AD211" s="29"/>
      <c r="AE211" s="29"/>
      <c r="AF211" s="29"/>
      <c r="AG211" s="29"/>
      <c r="AH211" s="29"/>
      <c r="AI211" s="29"/>
      <c r="AJ211" s="29"/>
      <c r="AK211" s="29"/>
      <c r="AL211" s="29"/>
      <c r="AM211" s="29"/>
      <c r="AN211" s="29"/>
      <c r="AO211" s="29"/>
      <c r="AP211" s="29"/>
      <c r="AQ211" s="29"/>
      <c r="AR211" s="29"/>
      <c r="AS211" s="29"/>
      <c r="AT211" s="29"/>
      <c r="AU211" s="29"/>
      <c r="AV211" s="29"/>
      <c r="AW211" s="29"/>
      <c r="AX211" s="29"/>
      <c r="AY211" s="29"/>
      <c r="AZ211" s="29"/>
      <c r="BA211" s="29"/>
      <c r="BB211" s="29"/>
      <c r="BC211" s="29"/>
      <c r="BD211" s="29"/>
      <c r="BE211" s="29"/>
      <c r="BF211" s="29"/>
      <c r="BG211" s="29"/>
      <c r="BH211" s="29"/>
      <c r="BI211" s="29"/>
      <c r="BJ211" s="29"/>
      <c r="BK211" s="29"/>
      <c r="BL211" s="29"/>
      <c r="BM211" s="29"/>
      <c r="BN211" s="29"/>
      <c r="BO211" s="29"/>
      <c r="BP211" s="29"/>
      <c r="BQ211" s="29"/>
      <c r="BR211" s="29"/>
      <c r="BS211" s="29"/>
      <c r="BT211" s="29"/>
      <c r="BU211" s="539"/>
    </row>
    <row r="212" spans="1:73" ht="15.5" customHeight="1">
      <c r="A212" s="57"/>
      <c r="B212" s="58"/>
      <c r="C212" s="58"/>
      <c r="D212" s="58"/>
      <c r="E212" s="58"/>
      <c r="F212" s="58"/>
      <c r="G212" s="58"/>
      <c r="H212" s="58"/>
      <c r="I212" s="58"/>
      <c r="J212" s="58"/>
      <c r="K212" s="58"/>
      <c r="L212" s="58"/>
      <c r="M212" s="58"/>
      <c r="N212" s="58"/>
      <c r="O212" s="58"/>
      <c r="P212" s="58"/>
      <c r="Q212" s="58"/>
      <c r="R212" s="58"/>
      <c r="S212" s="58"/>
      <c r="T212" s="58"/>
      <c r="U212" s="58"/>
      <c r="V212" s="58"/>
      <c r="W212" s="58"/>
      <c r="X212" s="58"/>
      <c r="Y212" s="58"/>
      <c r="Z212" s="58"/>
      <c r="AA212" s="58"/>
      <c r="AB212" s="58"/>
      <c r="AC212" s="58"/>
      <c r="AD212" s="58"/>
      <c r="AE212" s="58"/>
      <c r="AF212" s="58"/>
      <c r="AG212" s="58"/>
      <c r="AH212" s="58"/>
      <c r="AI212" s="58"/>
      <c r="AJ212" s="58"/>
      <c r="AK212" s="58"/>
      <c r="AL212" s="58"/>
      <c r="AM212" s="58"/>
      <c r="AN212" s="58"/>
      <c r="AO212" s="58"/>
      <c r="AP212" s="58"/>
      <c r="AQ212" s="58"/>
      <c r="AR212" s="58"/>
      <c r="AS212" s="58"/>
      <c r="AT212" s="58"/>
      <c r="AU212" s="58"/>
      <c r="AV212" s="58"/>
      <c r="AW212" s="58"/>
      <c r="AX212" s="58"/>
      <c r="AY212" s="58"/>
      <c r="AZ212" s="58"/>
      <c r="BA212" s="58"/>
      <c r="BB212" s="58"/>
      <c r="BC212" s="58"/>
      <c r="BD212" s="58"/>
      <c r="BE212" s="58"/>
      <c r="BF212" s="58"/>
      <c r="BG212" s="58"/>
      <c r="BH212" s="58"/>
      <c r="BI212" s="58"/>
      <c r="BJ212" s="58"/>
      <c r="BK212" s="58"/>
      <c r="BL212" s="58"/>
      <c r="BM212" s="58"/>
      <c r="BN212" s="58"/>
      <c r="BO212" s="58"/>
      <c r="BP212" s="58"/>
      <c r="BQ212" s="58"/>
      <c r="BR212" s="58"/>
      <c r="BS212" s="58"/>
      <c r="BT212" s="58"/>
      <c r="BU212" s="59"/>
    </row>
  </sheetData>
  <mergeCells count="676">
    <mergeCell ref="U130:W130"/>
    <mergeCell ref="U131:W131"/>
    <mergeCell ref="U95:W95"/>
    <mergeCell ref="U96:W96"/>
    <mergeCell ref="U97:W97"/>
    <mergeCell ref="U98:W98"/>
    <mergeCell ref="U99:W99"/>
    <mergeCell ref="U100:W100"/>
    <mergeCell ref="U101:W101"/>
    <mergeCell ref="U118:W118"/>
    <mergeCell ref="U127:W127"/>
    <mergeCell ref="U88:W88"/>
    <mergeCell ref="U89:W89"/>
    <mergeCell ref="AZ12:AZ13"/>
    <mergeCell ref="U16:W16"/>
    <mergeCell ref="U33:W33"/>
    <mergeCell ref="BN12:BN14"/>
    <mergeCell ref="AU12:AU14"/>
    <mergeCell ref="AV12:AV14"/>
    <mergeCell ref="D134:X134"/>
    <mergeCell ref="U45:W45"/>
    <mergeCell ref="U21:W21"/>
    <mergeCell ref="U48:W48"/>
    <mergeCell ref="U35:W35"/>
    <mergeCell ref="U36:W36"/>
    <mergeCell ref="U80:W80"/>
    <mergeCell ref="U85:W85"/>
    <mergeCell ref="U79:W79"/>
    <mergeCell ref="U119:W119"/>
    <mergeCell ref="U102:W102"/>
    <mergeCell ref="U117:W117"/>
    <mergeCell ref="U109:W109"/>
    <mergeCell ref="U110:W110"/>
    <mergeCell ref="U108:W108"/>
    <mergeCell ref="U84:W84"/>
    <mergeCell ref="U58:W58"/>
    <mergeCell ref="U69:W69"/>
    <mergeCell ref="B2:D6"/>
    <mergeCell ref="U53:W53"/>
    <mergeCell ref="U24:W24"/>
    <mergeCell ref="U25:W25"/>
    <mergeCell ref="F3:L3"/>
    <mergeCell ref="U30:W30"/>
    <mergeCell ref="U28:W28"/>
    <mergeCell ref="U29:W29"/>
    <mergeCell ref="U40:W40"/>
    <mergeCell ref="U23:W23"/>
    <mergeCell ref="U37:W37"/>
    <mergeCell ref="U18:W18"/>
    <mergeCell ref="U20:W20"/>
    <mergeCell ref="U26:W26"/>
    <mergeCell ref="U27:W27"/>
    <mergeCell ref="U22:W22"/>
    <mergeCell ref="U17:W17"/>
    <mergeCell ref="U31:W31"/>
    <mergeCell ref="U39:W39"/>
    <mergeCell ref="U38:W38"/>
    <mergeCell ref="U34:W34"/>
    <mergeCell ref="U41:W41"/>
    <mergeCell ref="U42:W42"/>
    <mergeCell ref="U19:W19"/>
    <mergeCell ref="BO12:BO14"/>
    <mergeCell ref="BP12:BP14"/>
    <mergeCell ref="BQ12:BQ14"/>
    <mergeCell ref="BR12:BR14"/>
    <mergeCell ref="BK14:BL14"/>
    <mergeCell ref="BA14:BB14"/>
    <mergeCell ref="BC14:BD14"/>
    <mergeCell ref="AF11:AF14"/>
    <mergeCell ref="AE11:AE14"/>
    <mergeCell ref="BF12:BF13"/>
    <mergeCell ref="BN11:BT11"/>
    <mergeCell ref="BG12:BG13"/>
    <mergeCell ref="BH12:BH13"/>
    <mergeCell ref="BI12:BI13"/>
    <mergeCell ref="BJ12:BJ13"/>
    <mergeCell ref="BK12:BK13"/>
    <mergeCell ref="BL12:BL13"/>
    <mergeCell ref="BI14:BJ14"/>
    <mergeCell ref="BG14:BH14"/>
    <mergeCell ref="AS12:AS14"/>
    <mergeCell ref="AT12:AT14"/>
    <mergeCell ref="BS12:BS14"/>
    <mergeCell ref="BT12:BT14"/>
    <mergeCell ref="AY12:AY13"/>
    <mergeCell ref="AD11:AD14"/>
    <mergeCell ref="AB11:AB14"/>
    <mergeCell ref="AA11:AA14"/>
    <mergeCell ref="BA12:BA13"/>
    <mergeCell ref="BB12:BB13"/>
    <mergeCell ref="BC12:BC13"/>
    <mergeCell ref="BD12:BD13"/>
    <mergeCell ref="BE12:BE13"/>
    <mergeCell ref="AW12:AW14"/>
    <mergeCell ref="AH11:AW11"/>
    <mergeCell ref="BE14:BF14"/>
    <mergeCell ref="AY14:AZ14"/>
    <mergeCell ref="AH12:AH14"/>
    <mergeCell ref="AI12:AI14"/>
    <mergeCell ref="AJ12:AJ14"/>
    <mergeCell ref="AK12:AK14"/>
    <mergeCell ref="AL12:AL14"/>
    <mergeCell ref="AM12:AM14"/>
    <mergeCell ref="AN12:AN14"/>
    <mergeCell ref="AO12:AO14"/>
    <mergeCell ref="AP12:AP14"/>
    <mergeCell ref="AQ12:AQ14"/>
    <mergeCell ref="AR12:AR14"/>
    <mergeCell ref="F136:X136"/>
    <mergeCell ref="U129:W129"/>
    <mergeCell ref="U128:W128"/>
    <mergeCell ref="U122:W122"/>
    <mergeCell ref="U120:W120"/>
    <mergeCell ref="U121:W121"/>
    <mergeCell ref="Z11:Z14"/>
    <mergeCell ref="U14:W14"/>
    <mergeCell ref="L11:Q11"/>
    <mergeCell ref="F11:K11"/>
    <mergeCell ref="R11:X11"/>
    <mergeCell ref="U73:W73"/>
    <mergeCell ref="U74:W74"/>
    <mergeCell ref="U77:W77"/>
    <mergeCell ref="U32:W32"/>
    <mergeCell ref="U63:W63"/>
    <mergeCell ref="U64:W64"/>
    <mergeCell ref="U47:W47"/>
    <mergeCell ref="U44:W44"/>
    <mergeCell ref="U75:W75"/>
    <mergeCell ref="U76:W76"/>
    <mergeCell ref="U72:W72"/>
    <mergeCell ref="U15:W15"/>
    <mergeCell ref="U78:W78"/>
    <mergeCell ref="U82:W82"/>
    <mergeCell ref="U86:W86"/>
    <mergeCell ref="U116:W116"/>
    <mergeCell ref="U71:W71"/>
    <mergeCell ref="U43:W43"/>
    <mergeCell ref="U70:W70"/>
    <mergeCell ref="U60:W60"/>
    <mergeCell ref="U61:W61"/>
    <mergeCell ref="U62:W62"/>
    <mergeCell ref="U59:W59"/>
    <mergeCell ref="U115:W115"/>
    <mergeCell ref="U81:W81"/>
    <mergeCell ref="U107:W107"/>
    <mergeCell ref="U50:W50"/>
    <mergeCell ref="U46:W46"/>
    <mergeCell ref="U49:W49"/>
    <mergeCell ref="U83:W83"/>
    <mergeCell ref="U87:W87"/>
    <mergeCell ref="U90:W90"/>
    <mergeCell ref="U91:W91"/>
    <mergeCell ref="U92:W92"/>
    <mergeCell ref="U93:W93"/>
    <mergeCell ref="U94:W94"/>
    <mergeCell ref="BA56:BA57"/>
    <mergeCell ref="BB56:BB57"/>
    <mergeCell ref="BC56:BC57"/>
    <mergeCell ref="AS56:AS58"/>
    <mergeCell ref="AT56:AT58"/>
    <mergeCell ref="AU56:AU58"/>
    <mergeCell ref="AV56:AV58"/>
    <mergeCell ref="BS56:BS58"/>
    <mergeCell ref="BT56:BT58"/>
    <mergeCell ref="AY56:AY57"/>
    <mergeCell ref="AZ56:AZ57"/>
    <mergeCell ref="BN56:BN58"/>
    <mergeCell ref="BO56:BO58"/>
    <mergeCell ref="BP56:BP58"/>
    <mergeCell ref="BQ56:BQ58"/>
    <mergeCell ref="BR56:BR58"/>
    <mergeCell ref="BK58:BL58"/>
    <mergeCell ref="BA58:BB58"/>
    <mergeCell ref="BC58:BD58"/>
    <mergeCell ref="BD56:BD57"/>
    <mergeCell ref="BE56:BE57"/>
    <mergeCell ref="BF56:BF57"/>
    <mergeCell ref="BN55:BT55"/>
    <mergeCell ref="AW56:AW58"/>
    <mergeCell ref="BG56:BG57"/>
    <mergeCell ref="BH56:BH57"/>
    <mergeCell ref="BI56:BI57"/>
    <mergeCell ref="BJ56:BJ57"/>
    <mergeCell ref="BK56:BK57"/>
    <mergeCell ref="BL56:BL57"/>
    <mergeCell ref="BI58:BJ58"/>
    <mergeCell ref="AH55:AW55"/>
    <mergeCell ref="BE58:BF58"/>
    <mergeCell ref="BG58:BH58"/>
    <mergeCell ref="AY58:AZ58"/>
    <mergeCell ref="AH56:AH58"/>
    <mergeCell ref="AI56:AI58"/>
    <mergeCell ref="AJ56:AJ58"/>
    <mergeCell ref="AK56:AK58"/>
    <mergeCell ref="AL56:AL58"/>
    <mergeCell ref="AM56:AM58"/>
    <mergeCell ref="AN56:AN58"/>
    <mergeCell ref="AO56:AO58"/>
    <mergeCell ref="AP56:AP58"/>
    <mergeCell ref="AQ56:AQ58"/>
    <mergeCell ref="AR56:AR58"/>
    <mergeCell ref="Z55:Z58"/>
    <mergeCell ref="AU67:AU69"/>
    <mergeCell ref="AV67:AV69"/>
    <mergeCell ref="AF66:AF69"/>
    <mergeCell ref="AE66:AE69"/>
    <mergeCell ref="AD66:AD69"/>
    <mergeCell ref="AB66:AB69"/>
    <mergeCell ref="AA66:AA69"/>
    <mergeCell ref="AS67:AS69"/>
    <mergeCell ref="AT67:AT69"/>
    <mergeCell ref="Z66:Z69"/>
    <mergeCell ref="AF55:AF58"/>
    <mergeCell ref="AE55:AE58"/>
    <mergeCell ref="AD55:AD58"/>
    <mergeCell ref="AB55:AB58"/>
    <mergeCell ref="AA55:AA58"/>
    <mergeCell ref="BS67:BS69"/>
    <mergeCell ref="BT67:BT69"/>
    <mergeCell ref="AY67:AY68"/>
    <mergeCell ref="AZ67:AZ68"/>
    <mergeCell ref="BN67:BN69"/>
    <mergeCell ref="BO67:BO69"/>
    <mergeCell ref="BP67:BP69"/>
    <mergeCell ref="BQ67:BQ69"/>
    <mergeCell ref="BR67:BR69"/>
    <mergeCell ref="BK69:BL69"/>
    <mergeCell ref="BA69:BB69"/>
    <mergeCell ref="BC69:BD69"/>
    <mergeCell ref="BA67:BA68"/>
    <mergeCell ref="BB67:BB68"/>
    <mergeCell ref="BC67:BC68"/>
    <mergeCell ref="BD67:BD68"/>
    <mergeCell ref="BE67:BE68"/>
    <mergeCell ref="BF67:BF68"/>
    <mergeCell ref="BN66:BT66"/>
    <mergeCell ref="AW67:AW69"/>
    <mergeCell ref="BG67:BG68"/>
    <mergeCell ref="BH67:BH68"/>
    <mergeCell ref="BI67:BI68"/>
    <mergeCell ref="BJ67:BJ68"/>
    <mergeCell ref="BK67:BK68"/>
    <mergeCell ref="BL67:BL68"/>
    <mergeCell ref="BI69:BJ69"/>
    <mergeCell ref="AH66:AW66"/>
    <mergeCell ref="BE69:BF69"/>
    <mergeCell ref="BG69:BH69"/>
    <mergeCell ref="AY69:AZ69"/>
    <mergeCell ref="AH67:AH69"/>
    <mergeCell ref="AI67:AI69"/>
    <mergeCell ref="AJ67:AJ69"/>
    <mergeCell ref="AK67:AK69"/>
    <mergeCell ref="AL67:AL69"/>
    <mergeCell ref="AM67:AM69"/>
    <mergeCell ref="AN67:AN69"/>
    <mergeCell ref="AO67:AO69"/>
    <mergeCell ref="AP67:AP69"/>
    <mergeCell ref="AQ67:AQ69"/>
    <mergeCell ref="AR67:AR69"/>
    <mergeCell ref="AU105:AU107"/>
    <mergeCell ref="AV105:AV107"/>
    <mergeCell ref="BS105:BS107"/>
    <mergeCell ref="AF104:AF107"/>
    <mergeCell ref="AE104:AE107"/>
    <mergeCell ref="AD104:AD107"/>
    <mergeCell ref="AB104:AB107"/>
    <mergeCell ref="AA104:AA107"/>
    <mergeCell ref="BN104:BT104"/>
    <mergeCell ref="AW105:AW107"/>
    <mergeCell ref="AH104:AW104"/>
    <mergeCell ref="BE107:BF107"/>
    <mergeCell ref="BG107:BH107"/>
    <mergeCell ref="AY107:AZ107"/>
    <mergeCell ref="AH105:AH107"/>
    <mergeCell ref="AI105:AI107"/>
    <mergeCell ref="AJ105:AJ107"/>
    <mergeCell ref="BT105:BT107"/>
    <mergeCell ref="AY105:AY106"/>
    <mergeCell ref="AZ105:AZ106"/>
    <mergeCell ref="BN105:BN107"/>
    <mergeCell ref="BO105:BO107"/>
    <mergeCell ref="BP105:BP107"/>
    <mergeCell ref="BQ105:BQ107"/>
    <mergeCell ref="BR105:BR107"/>
    <mergeCell ref="BK107:BL107"/>
    <mergeCell ref="BA107:BB107"/>
    <mergeCell ref="BC107:BD107"/>
    <mergeCell ref="BA105:BA106"/>
    <mergeCell ref="BB105:BB106"/>
    <mergeCell ref="BC105:BC106"/>
    <mergeCell ref="BD105:BD106"/>
    <mergeCell ref="BE105:BE106"/>
    <mergeCell ref="BF105:BF106"/>
    <mergeCell ref="BG105:BG106"/>
    <mergeCell ref="BH105:BH106"/>
    <mergeCell ref="BI105:BI106"/>
    <mergeCell ref="BJ105:BJ106"/>
    <mergeCell ref="BK105:BK106"/>
    <mergeCell ref="BL105:BL106"/>
    <mergeCell ref="BI107:BJ107"/>
    <mergeCell ref="AK105:AK107"/>
    <mergeCell ref="AL105:AL107"/>
    <mergeCell ref="AM105:AM107"/>
    <mergeCell ref="AN105:AN107"/>
    <mergeCell ref="AO105:AO107"/>
    <mergeCell ref="AP105:AP107"/>
    <mergeCell ref="AQ105:AQ107"/>
    <mergeCell ref="AR105:AR107"/>
    <mergeCell ref="AS105:AS107"/>
    <mergeCell ref="AT105:AT107"/>
    <mergeCell ref="Z104:Z107"/>
    <mergeCell ref="AU113:AU115"/>
    <mergeCell ref="AV113:AV115"/>
    <mergeCell ref="BS113:BS115"/>
    <mergeCell ref="BT113:BT115"/>
    <mergeCell ref="AY113:AY114"/>
    <mergeCell ref="AZ113:AZ114"/>
    <mergeCell ref="BN113:BN115"/>
    <mergeCell ref="BO113:BO115"/>
    <mergeCell ref="BP113:BP115"/>
    <mergeCell ref="BQ113:BQ115"/>
    <mergeCell ref="BR113:BR115"/>
    <mergeCell ref="BK115:BL115"/>
    <mergeCell ref="BA115:BB115"/>
    <mergeCell ref="BC115:BD115"/>
    <mergeCell ref="AF112:AF115"/>
    <mergeCell ref="AE112:AE115"/>
    <mergeCell ref="AD112:AD115"/>
    <mergeCell ref="AB112:AB115"/>
    <mergeCell ref="AA112:AA115"/>
    <mergeCell ref="BA113:BA114"/>
    <mergeCell ref="BB113:BB114"/>
    <mergeCell ref="BC113:BC114"/>
    <mergeCell ref="BD113:BD114"/>
    <mergeCell ref="BE113:BE114"/>
    <mergeCell ref="BF113:BF114"/>
    <mergeCell ref="BN112:BT112"/>
    <mergeCell ref="AW113:AW115"/>
    <mergeCell ref="BG113:BG114"/>
    <mergeCell ref="BH113:BH114"/>
    <mergeCell ref="BI113:BI114"/>
    <mergeCell ref="BJ113:BJ114"/>
    <mergeCell ref="BK113:BK114"/>
    <mergeCell ref="BL113:BL114"/>
    <mergeCell ref="BI115:BJ115"/>
    <mergeCell ref="AH112:AW112"/>
    <mergeCell ref="BE115:BF115"/>
    <mergeCell ref="BG115:BH115"/>
    <mergeCell ref="AY115:AZ115"/>
    <mergeCell ref="AH113:AH115"/>
    <mergeCell ref="AI113:AI115"/>
    <mergeCell ref="AJ113:AJ115"/>
    <mergeCell ref="AK113:AK115"/>
    <mergeCell ref="AL113:AL115"/>
    <mergeCell ref="AM113:AM115"/>
    <mergeCell ref="AN113:AN115"/>
    <mergeCell ref="AO113:AO115"/>
    <mergeCell ref="AP113:AP115"/>
    <mergeCell ref="AQ113:AQ115"/>
    <mergeCell ref="AR113:AR115"/>
    <mergeCell ref="AS113:AS115"/>
    <mergeCell ref="AT113:AT115"/>
    <mergeCell ref="Z112:Z115"/>
    <mergeCell ref="AU125:AU127"/>
    <mergeCell ref="AV125:AV127"/>
    <mergeCell ref="AF124:AF127"/>
    <mergeCell ref="AE124:AE127"/>
    <mergeCell ref="AD124:AD127"/>
    <mergeCell ref="AB124:AB127"/>
    <mergeCell ref="AA124:AA127"/>
    <mergeCell ref="AS125:AS127"/>
    <mergeCell ref="AT125:AT127"/>
    <mergeCell ref="Z124:Z127"/>
    <mergeCell ref="BS125:BS127"/>
    <mergeCell ref="BT125:BT127"/>
    <mergeCell ref="AY125:AY126"/>
    <mergeCell ref="AZ125:AZ126"/>
    <mergeCell ref="BN125:BN127"/>
    <mergeCell ref="BO125:BO127"/>
    <mergeCell ref="BP125:BP127"/>
    <mergeCell ref="BQ125:BQ127"/>
    <mergeCell ref="BR125:BR127"/>
    <mergeCell ref="BK127:BL127"/>
    <mergeCell ref="BA127:BB127"/>
    <mergeCell ref="BC127:BD127"/>
    <mergeCell ref="BA125:BA126"/>
    <mergeCell ref="BB125:BB126"/>
    <mergeCell ref="BC125:BC126"/>
    <mergeCell ref="BD125:BD126"/>
    <mergeCell ref="BE125:BE126"/>
    <mergeCell ref="BF125:BF126"/>
    <mergeCell ref="BN124:BT124"/>
    <mergeCell ref="AW125:AW127"/>
    <mergeCell ref="BG125:BG126"/>
    <mergeCell ref="BH125:BH126"/>
    <mergeCell ref="BI125:BI126"/>
    <mergeCell ref="BJ125:BJ126"/>
    <mergeCell ref="BK125:BK126"/>
    <mergeCell ref="BL125:BL126"/>
    <mergeCell ref="BI127:BJ127"/>
    <mergeCell ref="AH124:AW124"/>
    <mergeCell ref="BE127:BF127"/>
    <mergeCell ref="BG127:BH127"/>
    <mergeCell ref="AY127:AZ127"/>
    <mergeCell ref="AH125:AH127"/>
    <mergeCell ref="AI125:AI127"/>
    <mergeCell ref="AJ125:AJ127"/>
    <mergeCell ref="AK125:AK127"/>
    <mergeCell ref="AL125:AL127"/>
    <mergeCell ref="AM125:AM127"/>
    <mergeCell ref="AN125:AN127"/>
    <mergeCell ref="AO125:AO127"/>
    <mergeCell ref="AP125:AP127"/>
    <mergeCell ref="AQ125:AQ127"/>
    <mergeCell ref="AR125:AR127"/>
    <mergeCell ref="BS137:BS139"/>
    <mergeCell ref="BT137:BT139"/>
    <mergeCell ref="AY137:AY138"/>
    <mergeCell ref="AZ137:AZ138"/>
    <mergeCell ref="BN137:BN139"/>
    <mergeCell ref="BO137:BO139"/>
    <mergeCell ref="BP137:BP139"/>
    <mergeCell ref="BQ137:BQ139"/>
    <mergeCell ref="BR137:BR139"/>
    <mergeCell ref="BK139:BL139"/>
    <mergeCell ref="BA139:BB139"/>
    <mergeCell ref="BC139:BD139"/>
    <mergeCell ref="BD137:BD138"/>
    <mergeCell ref="BE137:BE138"/>
    <mergeCell ref="BF137:BF138"/>
    <mergeCell ref="AF136:AF139"/>
    <mergeCell ref="AE136:AE139"/>
    <mergeCell ref="AD136:AD139"/>
    <mergeCell ref="AB136:AB139"/>
    <mergeCell ref="AA136:AA139"/>
    <mergeCell ref="BA137:BA138"/>
    <mergeCell ref="BB137:BB138"/>
    <mergeCell ref="BC137:BC138"/>
    <mergeCell ref="AS137:AS139"/>
    <mergeCell ref="AT137:AT139"/>
    <mergeCell ref="AU137:AU139"/>
    <mergeCell ref="AV137:AV139"/>
    <mergeCell ref="BN136:BT136"/>
    <mergeCell ref="AW137:AW139"/>
    <mergeCell ref="BG137:BG138"/>
    <mergeCell ref="BH137:BH138"/>
    <mergeCell ref="BI137:BI138"/>
    <mergeCell ref="BJ137:BJ138"/>
    <mergeCell ref="BK137:BK138"/>
    <mergeCell ref="BL137:BL138"/>
    <mergeCell ref="BI139:BJ139"/>
    <mergeCell ref="AH136:AW136"/>
    <mergeCell ref="BE139:BF139"/>
    <mergeCell ref="BG139:BH139"/>
    <mergeCell ref="AY139:AZ139"/>
    <mergeCell ref="AH137:AH139"/>
    <mergeCell ref="AI137:AI139"/>
    <mergeCell ref="AJ137:AJ139"/>
    <mergeCell ref="AK137:AK139"/>
    <mergeCell ref="AL137:AL139"/>
    <mergeCell ref="AM137:AM139"/>
    <mergeCell ref="AN137:AN139"/>
    <mergeCell ref="AO137:AO139"/>
    <mergeCell ref="AP137:AP139"/>
    <mergeCell ref="AQ137:AQ139"/>
    <mergeCell ref="AR137:AR139"/>
    <mergeCell ref="Z136:Z139"/>
    <mergeCell ref="AU164:AU166"/>
    <mergeCell ref="AV164:AV166"/>
    <mergeCell ref="BS164:BS166"/>
    <mergeCell ref="BT164:BT166"/>
    <mergeCell ref="AY164:AY165"/>
    <mergeCell ref="AZ164:AZ165"/>
    <mergeCell ref="BN164:BN166"/>
    <mergeCell ref="BO164:BO166"/>
    <mergeCell ref="BP164:BP166"/>
    <mergeCell ref="BQ164:BQ166"/>
    <mergeCell ref="BR164:BR166"/>
    <mergeCell ref="BK166:BL166"/>
    <mergeCell ref="BA166:BB166"/>
    <mergeCell ref="BC166:BD166"/>
    <mergeCell ref="AF163:AF166"/>
    <mergeCell ref="AE163:AE166"/>
    <mergeCell ref="AD163:AD166"/>
    <mergeCell ref="AB163:AB166"/>
    <mergeCell ref="AA163:AA166"/>
    <mergeCell ref="BA164:BA165"/>
    <mergeCell ref="BB164:BB165"/>
    <mergeCell ref="BC164:BC165"/>
    <mergeCell ref="BD164:BD165"/>
    <mergeCell ref="BE164:BE165"/>
    <mergeCell ref="BF164:BF165"/>
    <mergeCell ref="BN163:BT163"/>
    <mergeCell ref="AW164:AW166"/>
    <mergeCell ref="BG164:BG165"/>
    <mergeCell ref="BH164:BH165"/>
    <mergeCell ref="BI164:BI165"/>
    <mergeCell ref="BJ164:BJ165"/>
    <mergeCell ref="BK164:BK165"/>
    <mergeCell ref="BL164:BL165"/>
    <mergeCell ref="BI166:BJ166"/>
    <mergeCell ref="AH163:AW163"/>
    <mergeCell ref="BE166:BF166"/>
    <mergeCell ref="BG166:BH166"/>
    <mergeCell ref="AY166:AZ166"/>
    <mergeCell ref="AH164:AH166"/>
    <mergeCell ref="AI164:AI166"/>
    <mergeCell ref="AJ164:AJ166"/>
    <mergeCell ref="AK164:AK166"/>
    <mergeCell ref="AL164:AL166"/>
    <mergeCell ref="AM164:AM166"/>
    <mergeCell ref="AN164:AN166"/>
    <mergeCell ref="AO164:AO166"/>
    <mergeCell ref="AP164:AP166"/>
    <mergeCell ref="AQ164:AQ166"/>
    <mergeCell ref="AR164:AR166"/>
    <mergeCell ref="AS164:AS166"/>
    <mergeCell ref="AT164:AT166"/>
    <mergeCell ref="Z163:Z166"/>
    <mergeCell ref="AU178:AU180"/>
    <mergeCell ref="AV178:AV180"/>
    <mergeCell ref="BS178:BS180"/>
    <mergeCell ref="AF177:AF180"/>
    <mergeCell ref="AE177:AE180"/>
    <mergeCell ref="AD177:AD180"/>
    <mergeCell ref="AB177:AB180"/>
    <mergeCell ref="AA177:AA180"/>
    <mergeCell ref="BN177:BT177"/>
    <mergeCell ref="AW178:AW180"/>
    <mergeCell ref="AH177:AW177"/>
    <mergeCell ref="BE180:BF180"/>
    <mergeCell ref="BG180:BH180"/>
    <mergeCell ref="AY180:AZ180"/>
    <mergeCell ref="AH178:AH180"/>
    <mergeCell ref="AI178:AI180"/>
    <mergeCell ref="AJ178:AJ180"/>
    <mergeCell ref="BT178:BT180"/>
    <mergeCell ref="AY178:AY179"/>
    <mergeCell ref="AZ178:AZ179"/>
    <mergeCell ref="BN178:BN180"/>
    <mergeCell ref="BO178:BO180"/>
    <mergeCell ref="BP178:BP180"/>
    <mergeCell ref="BQ178:BQ180"/>
    <mergeCell ref="BR178:BR180"/>
    <mergeCell ref="BK180:BL180"/>
    <mergeCell ref="BA180:BB180"/>
    <mergeCell ref="BC180:BD180"/>
    <mergeCell ref="BA178:BA179"/>
    <mergeCell ref="BB178:BB179"/>
    <mergeCell ref="BC178:BC179"/>
    <mergeCell ref="BD178:BD179"/>
    <mergeCell ref="BE178:BE179"/>
    <mergeCell ref="BF178:BF179"/>
    <mergeCell ref="BG178:BG179"/>
    <mergeCell ref="BH178:BH179"/>
    <mergeCell ref="BI178:BI179"/>
    <mergeCell ref="BJ178:BJ179"/>
    <mergeCell ref="BK178:BK179"/>
    <mergeCell ref="BL178:BL179"/>
    <mergeCell ref="BI180:BJ180"/>
    <mergeCell ref="AK178:AK180"/>
    <mergeCell ref="AL178:AL180"/>
    <mergeCell ref="AM178:AM180"/>
    <mergeCell ref="AN178:AN180"/>
    <mergeCell ref="AO178:AO180"/>
    <mergeCell ref="AP178:AP180"/>
    <mergeCell ref="AQ178:AQ180"/>
    <mergeCell ref="AR178:AR180"/>
    <mergeCell ref="AS178:AS180"/>
    <mergeCell ref="AT178:AT180"/>
    <mergeCell ref="Z177:Z180"/>
    <mergeCell ref="AU187:AU189"/>
    <mergeCell ref="AV187:AV189"/>
    <mergeCell ref="BS187:BS189"/>
    <mergeCell ref="BT187:BT189"/>
    <mergeCell ref="AY187:AY188"/>
    <mergeCell ref="AZ187:AZ188"/>
    <mergeCell ref="BN187:BN189"/>
    <mergeCell ref="BO187:BO189"/>
    <mergeCell ref="BP187:BP189"/>
    <mergeCell ref="BQ187:BQ189"/>
    <mergeCell ref="BR187:BR189"/>
    <mergeCell ref="BK189:BL189"/>
    <mergeCell ref="BA189:BB189"/>
    <mergeCell ref="BC189:BD189"/>
    <mergeCell ref="AF186:AF189"/>
    <mergeCell ref="AE186:AE189"/>
    <mergeCell ref="AD186:AD189"/>
    <mergeCell ref="AB186:AB189"/>
    <mergeCell ref="AA186:AA189"/>
    <mergeCell ref="BA187:BA188"/>
    <mergeCell ref="BB187:BB188"/>
    <mergeCell ref="BC187:BC188"/>
    <mergeCell ref="BD187:BD188"/>
    <mergeCell ref="BE187:BE188"/>
    <mergeCell ref="BF187:BF188"/>
    <mergeCell ref="BN186:BT186"/>
    <mergeCell ref="AW187:AW189"/>
    <mergeCell ref="BG187:BG188"/>
    <mergeCell ref="BH187:BH188"/>
    <mergeCell ref="BI187:BI188"/>
    <mergeCell ref="BJ187:BJ188"/>
    <mergeCell ref="BK187:BK188"/>
    <mergeCell ref="BL187:BL188"/>
    <mergeCell ref="BI189:BJ189"/>
    <mergeCell ref="AH186:AW186"/>
    <mergeCell ref="BE189:BF189"/>
    <mergeCell ref="BG189:BH189"/>
    <mergeCell ref="AY189:AZ189"/>
    <mergeCell ref="AH187:AH189"/>
    <mergeCell ref="AI187:AI189"/>
    <mergeCell ref="AJ187:AJ189"/>
    <mergeCell ref="AK187:AK189"/>
    <mergeCell ref="AL187:AL189"/>
    <mergeCell ref="AM187:AM189"/>
    <mergeCell ref="AN187:AN189"/>
    <mergeCell ref="AO187:AO189"/>
    <mergeCell ref="AP187:AP189"/>
    <mergeCell ref="AQ187:AQ189"/>
    <mergeCell ref="AR187:AR189"/>
    <mergeCell ref="AS187:AS189"/>
    <mergeCell ref="AT187:AT189"/>
    <mergeCell ref="Z186:Z189"/>
    <mergeCell ref="AU195:AU197"/>
    <mergeCell ref="AV195:AV197"/>
    <mergeCell ref="AF194:AF197"/>
    <mergeCell ref="AE194:AE197"/>
    <mergeCell ref="AD194:AD197"/>
    <mergeCell ref="AB194:AB197"/>
    <mergeCell ref="AA194:AA197"/>
    <mergeCell ref="AS195:AS197"/>
    <mergeCell ref="AT195:AT197"/>
    <mergeCell ref="Z194:Z197"/>
    <mergeCell ref="AR195:AR197"/>
    <mergeCell ref="BS195:BS197"/>
    <mergeCell ref="BT195:BT197"/>
    <mergeCell ref="AY195:AY196"/>
    <mergeCell ref="AZ195:AZ196"/>
    <mergeCell ref="BN195:BN197"/>
    <mergeCell ref="BO195:BO197"/>
    <mergeCell ref="BP195:BP197"/>
    <mergeCell ref="BQ195:BQ197"/>
    <mergeCell ref="BR195:BR197"/>
    <mergeCell ref="BK197:BL197"/>
    <mergeCell ref="BA197:BB197"/>
    <mergeCell ref="BC197:BD197"/>
    <mergeCell ref="BA195:BA196"/>
    <mergeCell ref="BB195:BB196"/>
    <mergeCell ref="BC195:BC196"/>
    <mergeCell ref="BD195:BD196"/>
    <mergeCell ref="BE195:BE196"/>
    <mergeCell ref="BF195:BF196"/>
    <mergeCell ref="F9:X9"/>
    <mergeCell ref="BN194:BT194"/>
    <mergeCell ref="AW195:AW197"/>
    <mergeCell ref="BG195:BG196"/>
    <mergeCell ref="BH195:BH196"/>
    <mergeCell ref="BI195:BI196"/>
    <mergeCell ref="BJ195:BJ196"/>
    <mergeCell ref="BK195:BK196"/>
    <mergeCell ref="BL195:BL196"/>
    <mergeCell ref="BI197:BJ197"/>
    <mergeCell ref="AH194:AW194"/>
    <mergeCell ref="BE197:BF197"/>
    <mergeCell ref="BG197:BH197"/>
    <mergeCell ref="AY197:AZ197"/>
    <mergeCell ref="AH195:AH197"/>
    <mergeCell ref="AI195:AI197"/>
    <mergeCell ref="AJ195:AJ197"/>
    <mergeCell ref="AK195:AK197"/>
    <mergeCell ref="AL195:AL197"/>
    <mergeCell ref="AM195:AM197"/>
    <mergeCell ref="AN195:AN197"/>
    <mergeCell ref="AO195:AO197"/>
    <mergeCell ref="AP195:AP197"/>
    <mergeCell ref="AQ195:AQ197"/>
  </mergeCells>
  <conditionalFormatting sqref="G94:G101">
    <cfRule type="cellIs" dxfId="2" priority="1" stopIfTrue="1" operator="lessThan">
      <formula>0</formula>
    </cfRule>
  </conditionalFormatting>
  <hyperlinks>
    <hyperlink ref="D9" r:id="rId1"/>
    <hyperlink ref="D15" r:id="rId2"/>
    <hyperlink ref="D16" r:id="rId3"/>
    <hyperlink ref="D17" r:id="rId4"/>
    <hyperlink ref="D18" r:id="rId5"/>
    <hyperlink ref="D19" r:id="rId6"/>
    <hyperlink ref="D20" r:id="rId7"/>
    <hyperlink ref="D21" r:id="rId8"/>
    <hyperlink ref="D22" r:id="rId9"/>
    <hyperlink ref="D23" r:id="rId10"/>
    <hyperlink ref="D24" r:id="rId11"/>
    <hyperlink ref="D25" r:id="rId12"/>
    <hyperlink ref="D26" r:id="rId13"/>
    <hyperlink ref="D27" r:id="rId14"/>
    <hyperlink ref="D28" r:id="rId15"/>
    <hyperlink ref="D29" r:id="rId16"/>
    <hyperlink ref="D30" r:id="rId17"/>
    <hyperlink ref="D31" r:id="rId18"/>
    <hyperlink ref="D32" r:id="rId19"/>
    <hyperlink ref="D33" r:id="rId20"/>
    <hyperlink ref="D34" r:id="rId21"/>
    <hyperlink ref="D35" r:id="rId22"/>
    <hyperlink ref="D36" r:id="rId23"/>
    <hyperlink ref="D37" r:id="rId24"/>
    <hyperlink ref="D38" r:id="rId25"/>
    <hyperlink ref="D39" r:id="rId26"/>
    <hyperlink ref="D40" r:id="rId27"/>
    <hyperlink ref="D41" r:id="rId28"/>
    <hyperlink ref="D42" r:id="rId29"/>
    <hyperlink ref="D43" r:id="rId30"/>
    <hyperlink ref="D44" r:id="rId31"/>
    <hyperlink ref="D45" r:id="rId32"/>
    <hyperlink ref="D46" r:id="rId33"/>
    <hyperlink ref="D47" r:id="rId34"/>
    <hyperlink ref="D48" r:id="rId35"/>
    <hyperlink ref="D49" r:id="rId36"/>
    <hyperlink ref="D50" r:id="rId37"/>
    <hyperlink ref="D59" r:id="rId38"/>
    <hyperlink ref="D60" r:id="rId39"/>
    <hyperlink ref="D61" r:id="rId40"/>
    <hyperlink ref="D62" r:id="rId41"/>
    <hyperlink ref="D63" r:id="rId42"/>
    <hyperlink ref="D66" r:id="rId43"/>
    <hyperlink ref="D70" r:id="rId44"/>
    <hyperlink ref="D71" r:id="rId45"/>
    <hyperlink ref="D72" r:id="rId46"/>
    <hyperlink ref="D73" r:id="rId47"/>
    <hyperlink ref="D74" r:id="rId48"/>
    <hyperlink ref="D75" r:id="rId49"/>
    <hyperlink ref="D76" r:id="rId50"/>
    <hyperlink ref="D77" r:id="rId51"/>
    <hyperlink ref="D78" r:id="rId52"/>
    <hyperlink ref="D79" r:id="rId53"/>
    <hyperlink ref="D80" r:id="rId54"/>
    <hyperlink ref="D81" r:id="rId55"/>
    <hyperlink ref="D82" r:id="rId56"/>
    <hyperlink ref="D83" r:id="rId57"/>
    <hyperlink ref="D84" r:id="rId58"/>
    <hyperlink ref="D85" r:id="rId59"/>
    <hyperlink ref="D86" r:id="rId60"/>
    <hyperlink ref="D87" r:id="rId61"/>
    <hyperlink ref="D88" r:id="rId62"/>
    <hyperlink ref="D89" r:id="rId63"/>
    <hyperlink ref="D104" r:id="rId64"/>
    <hyperlink ref="D108" r:id="rId65"/>
    <hyperlink ref="D109" r:id="rId66"/>
    <hyperlink ref="D112" r:id="rId67"/>
    <hyperlink ref="D116" r:id="rId68"/>
    <hyperlink ref="D117" r:id="rId69"/>
    <hyperlink ref="D118" r:id="rId70"/>
    <hyperlink ref="D119" r:id="rId71"/>
    <hyperlink ref="D120" r:id="rId72"/>
    <hyperlink ref="D121" r:id="rId73"/>
    <hyperlink ref="D122" r:id="rId74"/>
    <hyperlink ref="D128" r:id="rId75"/>
    <hyperlink ref="D129" r:id="rId76"/>
    <hyperlink ref="D136" r:id="rId77"/>
    <hyperlink ref="D140" r:id="rId78"/>
    <hyperlink ref="D141" r:id="rId79"/>
    <hyperlink ref="D142" r:id="rId80"/>
    <hyperlink ref="D143" r:id="rId81"/>
    <hyperlink ref="D144" r:id="rId82"/>
    <hyperlink ref="D145" r:id="rId83"/>
    <hyperlink ref="D146" r:id="rId84"/>
    <hyperlink ref="D147" r:id="rId85"/>
    <hyperlink ref="D148" r:id="rId86"/>
    <hyperlink ref="D149" r:id="rId87"/>
    <hyperlink ref="D150" r:id="rId88"/>
    <hyperlink ref="D151" r:id="rId89"/>
    <hyperlink ref="D152" r:id="rId90"/>
    <hyperlink ref="D153" r:id="rId91"/>
    <hyperlink ref="D154" r:id="rId92"/>
    <hyperlink ref="D155" r:id="rId93"/>
    <hyperlink ref="D156" r:id="rId94"/>
    <hyperlink ref="D157" r:id="rId95"/>
    <hyperlink ref="D158" r:id="rId96"/>
    <hyperlink ref="D167" r:id="rId97"/>
    <hyperlink ref="D168" r:id="rId98"/>
    <hyperlink ref="D169" r:id="rId99"/>
    <hyperlink ref="D170" r:id="rId100"/>
    <hyperlink ref="D171" r:id="rId101"/>
    <hyperlink ref="D172" r:id="rId102"/>
    <hyperlink ref="D173" r:id="rId103"/>
    <hyperlink ref="D174" r:id="rId104"/>
    <hyperlink ref="D181" r:id="rId105"/>
    <hyperlink ref="D182" r:id="rId106"/>
    <hyperlink ref="D183" r:id="rId107"/>
    <hyperlink ref="D190" r:id="rId108"/>
    <hyperlink ref="D191" r:id="rId109"/>
    <hyperlink ref="D198" r:id="rId110"/>
    <hyperlink ref="D199" r:id="rId111"/>
    <hyperlink ref="D200" r:id="rId112"/>
    <hyperlink ref="D201" r:id="rId113"/>
    <hyperlink ref="D202" r:id="rId114"/>
    <hyperlink ref="D203" r:id="rId115"/>
    <hyperlink ref="D204" r:id="rId116"/>
    <hyperlink ref="D205" r:id="rId117"/>
  </hyperlinks>
  <pageMargins left="0.70833299999999999" right="0.70833299999999999" top="0.629861" bottom="0.74861100000000003" header="0.51180599999999998" footer="0.315278"/>
  <headerFooter>
    <oddFooter>&amp;C&amp;"Helvetica Neue,Regular"&amp;12&amp;K000000&amp;P</oddFooter>
  </headerFooter>
  <drawing r:id="rId118"/>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R47"/>
  <sheetViews>
    <sheetView showGridLines="0" topLeftCell="A15" zoomScale="50" zoomScaleNormal="50" zoomScalePageLayoutView="50" workbookViewId="0">
      <selection activeCell="A15" sqref="A15"/>
    </sheetView>
  </sheetViews>
  <sheetFormatPr baseColWidth="10" defaultColWidth="8.83203125" defaultRowHeight="15.5" customHeight="1" x14ac:dyDescent="0"/>
  <cols>
    <col min="1" max="1" width="49.33203125" style="540" customWidth="1"/>
    <col min="2" max="2" width="42.1640625" style="540" customWidth="1"/>
    <col min="3" max="3" width="39.83203125" style="540" customWidth="1"/>
    <col min="4" max="4" width="30" style="540" customWidth="1"/>
    <col min="5" max="5" width="17.5" style="540" customWidth="1"/>
    <col min="6" max="6" width="16.6640625" style="540" customWidth="1"/>
    <col min="7" max="7" width="17.33203125" style="540" customWidth="1"/>
    <col min="8" max="13" width="16.5" style="540" customWidth="1"/>
    <col min="14" max="14" width="24.83203125" style="540" customWidth="1"/>
    <col min="15" max="15" width="34" style="540" customWidth="1"/>
    <col min="16" max="16" width="24.83203125" style="540" customWidth="1"/>
    <col min="17" max="17" width="26.33203125" style="540" customWidth="1"/>
    <col min="18" max="18" width="20.5" style="540" customWidth="1"/>
    <col min="19" max="26" width="8.83203125" style="540" customWidth="1"/>
    <col min="27" max="27" width="5.83203125" style="540" customWidth="1"/>
    <col min="28" max="253" width="8.83203125" style="540" customWidth="1"/>
    <col min="254" max="16384" width="8.83203125" style="540"/>
  </cols>
  <sheetData>
    <row r="1" spans="1:252" ht="18" customHeight="1">
      <c r="A1" s="772" t="s">
        <v>499</v>
      </c>
      <c r="B1" s="773"/>
      <c r="C1" s="541"/>
      <c r="D1" s="9"/>
      <c r="E1" s="9"/>
      <c r="F1" s="9"/>
      <c r="G1" s="9"/>
      <c r="H1" s="9"/>
      <c r="I1" s="9"/>
      <c r="J1" s="9"/>
      <c r="K1" s="9"/>
      <c r="L1" s="9"/>
      <c r="M1" s="9"/>
      <c r="N1" s="9"/>
      <c r="O1" s="9"/>
      <c r="P1" s="9"/>
      <c r="Q1" s="9"/>
      <c r="R1" s="9"/>
      <c r="S1" s="9"/>
      <c r="T1" s="9"/>
      <c r="U1" s="9"/>
      <c r="V1" s="9"/>
      <c r="W1" s="9"/>
      <c r="X1" s="9"/>
      <c r="Y1" s="9"/>
      <c r="Z1" s="9"/>
      <c r="AA1" s="9"/>
      <c r="AB1" s="9"/>
      <c r="AC1" s="9"/>
      <c r="AD1" s="9"/>
      <c r="AE1" s="9"/>
      <c r="AF1" s="9"/>
      <c r="AG1" s="9"/>
      <c r="AH1" s="9"/>
      <c r="AI1" s="9"/>
      <c r="AJ1" s="9"/>
      <c r="AK1" s="9"/>
      <c r="AL1" s="9"/>
      <c r="AM1" s="9"/>
      <c r="AN1" s="9"/>
      <c r="AO1" s="9"/>
      <c r="AP1" s="9"/>
      <c r="AQ1" s="9"/>
      <c r="AR1" s="9"/>
      <c r="AS1" s="9"/>
      <c r="AT1" s="9"/>
      <c r="AU1" s="9"/>
      <c r="AV1" s="9"/>
      <c r="AW1" s="9"/>
      <c r="AX1" s="9"/>
      <c r="AY1" s="9"/>
      <c r="AZ1" s="9"/>
      <c r="BA1" s="9"/>
      <c r="BB1" s="9"/>
      <c r="BC1" s="9"/>
      <c r="BD1" s="9"/>
      <c r="BE1" s="9"/>
      <c r="BF1" s="9"/>
      <c r="BG1" s="9"/>
      <c r="BH1" s="9"/>
      <c r="BI1" s="9"/>
      <c r="BJ1" s="9"/>
      <c r="BK1" s="9"/>
      <c r="BL1" s="9"/>
      <c r="BM1" s="9"/>
      <c r="BN1" s="9"/>
      <c r="BO1" s="9"/>
      <c r="BP1" s="9"/>
      <c r="BQ1" s="9"/>
      <c r="BR1" s="9"/>
      <c r="BS1" s="9"/>
      <c r="BT1" s="9"/>
      <c r="BU1" s="9"/>
      <c r="BV1" s="9"/>
      <c r="BW1" s="9"/>
      <c r="BX1" s="9"/>
      <c r="BY1" s="9"/>
      <c r="BZ1" s="9"/>
      <c r="CA1" s="9"/>
      <c r="CB1" s="9"/>
      <c r="CC1" s="9"/>
      <c r="CD1" s="9"/>
      <c r="CE1" s="9"/>
      <c r="CF1" s="9"/>
      <c r="CG1" s="9"/>
      <c r="CH1" s="9"/>
      <c r="CI1" s="9"/>
      <c r="CJ1" s="9"/>
      <c r="CK1" s="9"/>
      <c r="CL1" s="9"/>
      <c r="CM1" s="9"/>
      <c r="CN1" s="9"/>
      <c r="CO1" s="9"/>
      <c r="CP1" s="9"/>
      <c r="CQ1" s="9"/>
      <c r="CR1" s="9"/>
      <c r="CS1" s="9"/>
      <c r="CT1" s="9"/>
      <c r="CU1" s="9"/>
      <c r="CV1" s="9"/>
      <c r="CW1" s="9"/>
      <c r="CX1" s="9"/>
      <c r="CY1" s="9"/>
      <c r="CZ1" s="9"/>
      <c r="DA1" s="9"/>
      <c r="DB1" s="9"/>
      <c r="DC1" s="9"/>
      <c r="DD1" s="9"/>
      <c r="DE1" s="9"/>
      <c r="DF1" s="9"/>
      <c r="DG1" s="9"/>
      <c r="DH1" s="9"/>
      <c r="DI1" s="9"/>
      <c r="DJ1" s="9"/>
      <c r="DK1" s="9"/>
      <c r="DL1" s="9"/>
      <c r="DM1" s="9"/>
      <c r="DN1" s="9"/>
      <c r="DO1" s="9"/>
      <c r="DP1" s="9"/>
      <c r="DQ1" s="9"/>
      <c r="DR1" s="9"/>
      <c r="DS1" s="9"/>
      <c r="DT1" s="9"/>
      <c r="DU1" s="9"/>
      <c r="DV1" s="9"/>
      <c r="DW1" s="9"/>
      <c r="DX1" s="9"/>
      <c r="DY1" s="9"/>
      <c r="DZ1" s="9"/>
      <c r="EA1" s="9"/>
      <c r="EB1" s="9"/>
      <c r="EC1" s="9"/>
      <c r="ED1" s="9"/>
      <c r="EE1" s="9"/>
      <c r="EF1" s="9"/>
      <c r="EG1" s="9"/>
      <c r="EH1" s="9"/>
      <c r="EI1" s="9"/>
      <c r="EJ1" s="9"/>
      <c r="EK1" s="9"/>
      <c r="EL1" s="9"/>
      <c r="EM1" s="9"/>
      <c r="EN1" s="9"/>
      <c r="EO1" s="9"/>
      <c r="EP1" s="9"/>
      <c r="EQ1" s="9"/>
      <c r="ER1" s="9"/>
      <c r="ES1" s="9"/>
      <c r="ET1" s="9"/>
      <c r="EU1" s="9"/>
      <c r="EV1" s="9"/>
      <c r="EW1" s="9"/>
      <c r="EX1" s="9"/>
      <c r="EY1" s="9"/>
      <c r="EZ1" s="9"/>
      <c r="FA1" s="9"/>
      <c r="FB1" s="9"/>
      <c r="FC1" s="9"/>
      <c r="FD1" s="9"/>
      <c r="FE1" s="9"/>
      <c r="FF1" s="9"/>
      <c r="FG1" s="9"/>
      <c r="FH1" s="9"/>
      <c r="FI1" s="9"/>
      <c r="FJ1" s="9"/>
      <c r="FK1" s="9"/>
      <c r="FL1" s="9"/>
      <c r="FM1" s="9"/>
      <c r="FN1" s="9"/>
      <c r="FO1" s="9"/>
      <c r="FP1" s="9"/>
      <c r="FQ1" s="9"/>
      <c r="FR1" s="9"/>
      <c r="FS1" s="9"/>
      <c r="FT1" s="9"/>
      <c r="FU1" s="9"/>
      <c r="FV1" s="9"/>
      <c r="FW1" s="9"/>
      <c r="FX1" s="9"/>
      <c r="FY1" s="9"/>
      <c r="FZ1" s="9"/>
      <c r="GA1" s="9"/>
      <c r="GB1" s="9"/>
      <c r="GC1" s="9"/>
      <c r="GD1" s="9"/>
      <c r="GE1" s="9"/>
      <c r="GF1" s="9"/>
      <c r="GG1" s="9"/>
      <c r="GH1" s="9"/>
      <c r="GI1" s="9"/>
      <c r="GJ1" s="9"/>
      <c r="GK1" s="9"/>
      <c r="GL1" s="9"/>
      <c r="GM1" s="9"/>
      <c r="GN1" s="9"/>
      <c r="GO1" s="9"/>
      <c r="GP1" s="9"/>
      <c r="GQ1" s="9"/>
      <c r="GR1" s="9"/>
      <c r="GS1" s="9"/>
      <c r="GT1" s="9"/>
      <c r="GU1" s="9"/>
      <c r="GV1" s="9"/>
      <c r="GW1" s="9"/>
      <c r="GX1" s="9"/>
      <c r="GY1" s="9"/>
      <c r="GZ1" s="9"/>
      <c r="HA1" s="9"/>
      <c r="HB1" s="9"/>
      <c r="HC1" s="9"/>
      <c r="HD1" s="9"/>
      <c r="HE1" s="9"/>
      <c r="HF1" s="9"/>
      <c r="HG1" s="9"/>
      <c r="HH1" s="9"/>
      <c r="HI1" s="9"/>
      <c r="HJ1" s="9"/>
      <c r="HK1" s="9"/>
      <c r="HL1" s="9"/>
      <c r="HM1" s="9"/>
      <c r="HN1" s="9"/>
      <c r="HO1" s="9"/>
      <c r="HP1" s="9"/>
      <c r="HQ1" s="9"/>
      <c r="HR1" s="9"/>
      <c r="HS1" s="9"/>
      <c r="HT1" s="9"/>
      <c r="HU1" s="9"/>
      <c r="HV1" s="9"/>
      <c r="HW1" s="9"/>
      <c r="HX1" s="9"/>
      <c r="HY1" s="9"/>
      <c r="HZ1" s="9"/>
      <c r="IA1" s="9"/>
      <c r="IB1" s="9"/>
      <c r="IC1" s="9"/>
      <c r="ID1" s="9"/>
      <c r="IE1" s="9"/>
      <c r="IF1" s="9"/>
      <c r="IG1" s="9"/>
      <c r="IH1" s="9"/>
      <c r="II1" s="9"/>
      <c r="IJ1" s="9"/>
      <c r="IK1" s="9"/>
      <c r="IL1" s="9"/>
      <c r="IM1" s="9"/>
      <c r="IN1" s="9"/>
      <c r="IO1" s="9"/>
      <c r="IP1" s="9"/>
      <c r="IQ1" s="9"/>
      <c r="IR1" s="10"/>
    </row>
    <row r="2" spans="1:252" ht="54" customHeight="1">
      <c r="A2" s="774"/>
      <c r="B2" s="775"/>
      <c r="C2" s="542"/>
      <c r="D2" s="12"/>
      <c r="E2" s="12"/>
      <c r="F2" s="12"/>
      <c r="G2" s="12"/>
      <c r="H2" s="12"/>
      <c r="I2" s="12"/>
      <c r="J2" s="12"/>
      <c r="K2" s="12"/>
      <c r="L2" s="12"/>
      <c r="M2" s="12"/>
      <c r="N2" s="12"/>
      <c r="O2" s="12"/>
      <c r="P2" s="12"/>
      <c r="Q2" s="12"/>
      <c r="R2" s="12"/>
      <c r="S2" s="12"/>
      <c r="T2" s="12"/>
      <c r="U2" s="12"/>
      <c r="V2" s="12"/>
      <c r="W2" s="12"/>
      <c r="X2" s="12"/>
      <c r="Y2" s="12"/>
      <c r="Z2" s="12"/>
      <c r="AA2" s="12"/>
      <c r="AB2" s="12"/>
      <c r="AC2" s="12"/>
      <c r="AD2" s="12"/>
      <c r="AE2" s="12"/>
      <c r="AF2" s="12"/>
      <c r="AG2" s="12"/>
      <c r="AH2" s="12"/>
      <c r="AI2" s="12"/>
      <c r="AJ2" s="12"/>
      <c r="AK2" s="12"/>
      <c r="AL2" s="12"/>
      <c r="AM2" s="12"/>
      <c r="AN2" s="12"/>
      <c r="AO2" s="12"/>
      <c r="AP2" s="12"/>
      <c r="AQ2" s="12"/>
      <c r="AR2" s="12"/>
      <c r="AS2" s="12"/>
      <c r="AT2" s="12"/>
      <c r="AU2" s="12"/>
      <c r="AV2" s="12"/>
      <c r="AW2" s="12"/>
      <c r="AX2" s="12"/>
      <c r="AY2" s="12"/>
      <c r="AZ2" s="12"/>
      <c r="BA2" s="12"/>
      <c r="BB2" s="12"/>
      <c r="BC2" s="12"/>
      <c r="BD2" s="12"/>
      <c r="BE2" s="12"/>
      <c r="BF2" s="12"/>
      <c r="BG2" s="12"/>
      <c r="BH2" s="12"/>
      <c r="BI2" s="12"/>
      <c r="BJ2" s="12"/>
      <c r="BK2" s="12"/>
      <c r="BL2" s="12"/>
      <c r="BM2" s="12"/>
      <c r="BN2" s="12"/>
      <c r="BO2" s="12"/>
      <c r="BP2" s="12"/>
      <c r="BQ2" s="12"/>
      <c r="BR2" s="12"/>
      <c r="BS2" s="12"/>
      <c r="BT2" s="12"/>
      <c r="BU2" s="12"/>
      <c r="BV2" s="12"/>
      <c r="BW2" s="12"/>
      <c r="BX2" s="12"/>
      <c r="BY2" s="12"/>
      <c r="BZ2" s="12"/>
      <c r="CA2" s="12"/>
      <c r="CB2" s="12"/>
      <c r="CC2" s="12"/>
      <c r="CD2" s="12"/>
      <c r="CE2" s="12"/>
      <c r="CF2" s="12"/>
      <c r="CG2" s="12"/>
      <c r="CH2" s="12"/>
      <c r="CI2" s="12"/>
      <c r="CJ2" s="12"/>
      <c r="CK2" s="12"/>
      <c r="CL2" s="12"/>
      <c r="CM2" s="12"/>
      <c r="CN2" s="12"/>
      <c r="CO2" s="12"/>
      <c r="CP2" s="12"/>
      <c r="CQ2" s="12"/>
      <c r="CR2" s="12"/>
      <c r="CS2" s="12"/>
      <c r="CT2" s="12"/>
      <c r="CU2" s="12"/>
      <c r="CV2" s="12"/>
      <c r="CW2" s="12"/>
      <c r="CX2" s="12"/>
      <c r="CY2" s="12"/>
      <c r="CZ2" s="12"/>
      <c r="DA2" s="12"/>
      <c r="DB2" s="12"/>
      <c r="DC2" s="12"/>
      <c r="DD2" s="12"/>
      <c r="DE2" s="12"/>
      <c r="DF2" s="12"/>
      <c r="DG2" s="12"/>
      <c r="DH2" s="12"/>
      <c r="DI2" s="12"/>
      <c r="DJ2" s="12"/>
      <c r="DK2" s="12"/>
      <c r="DL2" s="12"/>
      <c r="DM2" s="12"/>
      <c r="DN2" s="12"/>
      <c r="DO2" s="12"/>
      <c r="DP2" s="12"/>
      <c r="DQ2" s="12"/>
      <c r="DR2" s="12"/>
      <c r="DS2" s="12"/>
      <c r="DT2" s="12"/>
      <c r="DU2" s="12"/>
      <c r="DV2" s="12"/>
      <c r="DW2" s="12"/>
      <c r="DX2" s="12"/>
      <c r="DY2" s="12"/>
      <c r="DZ2" s="12"/>
      <c r="EA2" s="12"/>
      <c r="EB2" s="12"/>
      <c r="EC2" s="12"/>
      <c r="ED2" s="12"/>
      <c r="EE2" s="12"/>
      <c r="EF2" s="12"/>
      <c r="EG2" s="12"/>
      <c r="EH2" s="12"/>
      <c r="EI2" s="12"/>
      <c r="EJ2" s="12"/>
      <c r="EK2" s="12"/>
      <c r="EL2" s="12"/>
      <c r="EM2" s="12"/>
      <c r="EN2" s="12"/>
      <c r="EO2" s="12"/>
      <c r="EP2" s="12"/>
      <c r="EQ2" s="12"/>
      <c r="ER2" s="12"/>
      <c r="ES2" s="12"/>
      <c r="ET2" s="12"/>
      <c r="EU2" s="12"/>
      <c r="EV2" s="12"/>
      <c r="EW2" s="12"/>
      <c r="EX2" s="12"/>
      <c r="EY2" s="12"/>
      <c r="EZ2" s="12"/>
      <c r="FA2" s="12"/>
      <c r="FB2" s="12"/>
      <c r="FC2" s="12"/>
      <c r="FD2" s="12"/>
      <c r="FE2" s="12"/>
      <c r="FF2" s="12"/>
      <c r="FG2" s="12"/>
      <c r="FH2" s="12"/>
      <c r="FI2" s="12"/>
      <c r="FJ2" s="12"/>
      <c r="FK2" s="12"/>
      <c r="FL2" s="12"/>
      <c r="FM2" s="12"/>
      <c r="FN2" s="12"/>
      <c r="FO2" s="12"/>
      <c r="FP2" s="12"/>
      <c r="FQ2" s="12"/>
      <c r="FR2" s="12"/>
      <c r="FS2" s="12"/>
      <c r="FT2" s="12"/>
      <c r="FU2" s="12"/>
      <c r="FV2" s="12"/>
      <c r="FW2" s="12"/>
      <c r="FX2" s="12"/>
      <c r="FY2" s="12"/>
      <c r="FZ2" s="12"/>
      <c r="GA2" s="12"/>
      <c r="GB2" s="12"/>
      <c r="GC2" s="12"/>
      <c r="GD2" s="12"/>
      <c r="GE2" s="12"/>
      <c r="GF2" s="12"/>
      <c r="GG2" s="12"/>
      <c r="GH2" s="12"/>
      <c r="GI2" s="12"/>
      <c r="GJ2" s="12"/>
      <c r="GK2" s="12"/>
      <c r="GL2" s="12"/>
      <c r="GM2" s="12"/>
      <c r="GN2" s="12"/>
      <c r="GO2" s="12"/>
      <c r="GP2" s="12"/>
      <c r="GQ2" s="12"/>
      <c r="GR2" s="12"/>
      <c r="GS2" s="12"/>
      <c r="GT2" s="12"/>
      <c r="GU2" s="12"/>
      <c r="GV2" s="12"/>
      <c r="GW2" s="12"/>
      <c r="GX2" s="12"/>
      <c r="GY2" s="12"/>
      <c r="GZ2" s="12"/>
      <c r="HA2" s="12"/>
      <c r="HB2" s="12"/>
      <c r="HC2" s="12"/>
      <c r="HD2" s="12"/>
      <c r="HE2" s="12"/>
      <c r="HF2" s="12"/>
      <c r="HG2" s="12"/>
      <c r="HH2" s="12"/>
      <c r="HI2" s="12"/>
      <c r="HJ2" s="12"/>
      <c r="HK2" s="12"/>
      <c r="HL2" s="12"/>
      <c r="HM2" s="12"/>
      <c r="HN2" s="12"/>
      <c r="HO2" s="12"/>
      <c r="HP2" s="12"/>
      <c r="HQ2" s="12"/>
      <c r="HR2" s="12"/>
      <c r="HS2" s="12"/>
      <c r="HT2" s="12"/>
      <c r="HU2" s="12"/>
      <c r="HV2" s="12"/>
      <c r="HW2" s="12"/>
      <c r="HX2" s="12"/>
      <c r="HY2" s="12"/>
      <c r="HZ2" s="12"/>
      <c r="IA2" s="12"/>
      <c r="IB2" s="12"/>
      <c r="IC2" s="12"/>
      <c r="ID2" s="12"/>
      <c r="IE2" s="12"/>
      <c r="IF2" s="12"/>
      <c r="IG2" s="12"/>
      <c r="IH2" s="12"/>
      <c r="II2" s="12"/>
      <c r="IJ2" s="12"/>
      <c r="IK2" s="12"/>
      <c r="IL2" s="12"/>
      <c r="IM2" s="12"/>
      <c r="IN2" s="12"/>
      <c r="IO2" s="12"/>
      <c r="IP2" s="12"/>
      <c r="IQ2" s="12"/>
      <c r="IR2" s="14"/>
    </row>
    <row r="3" spans="1:252" ht="51" customHeight="1">
      <c r="A3" s="774"/>
      <c r="B3" s="775"/>
      <c r="C3" s="542"/>
      <c r="D3" s="12"/>
      <c r="E3" s="12"/>
      <c r="F3" s="12"/>
      <c r="G3" s="12"/>
      <c r="H3" s="12"/>
      <c r="I3" s="12"/>
      <c r="J3" s="12"/>
      <c r="K3" s="12"/>
      <c r="L3" s="12"/>
      <c r="M3" s="12"/>
      <c r="N3" s="12"/>
      <c r="O3" s="12"/>
      <c r="P3" s="12"/>
      <c r="Q3" s="12"/>
      <c r="R3" s="12"/>
      <c r="S3" s="12"/>
      <c r="T3" s="12"/>
      <c r="U3" s="12"/>
      <c r="V3" s="12"/>
      <c r="W3" s="12"/>
      <c r="X3" s="12"/>
      <c r="Y3" s="12"/>
      <c r="Z3" s="12"/>
      <c r="AA3" s="12"/>
      <c r="AB3" s="12"/>
      <c r="AC3" s="12"/>
      <c r="AD3" s="12"/>
      <c r="AE3" s="12"/>
      <c r="AF3" s="12"/>
      <c r="AG3" s="12"/>
      <c r="AH3" s="12"/>
      <c r="AI3" s="12"/>
      <c r="AJ3" s="12"/>
      <c r="AK3" s="12"/>
      <c r="AL3" s="12"/>
      <c r="AM3" s="12"/>
      <c r="AN3" s="12"/>
      <c r="AO3" s="12"/>
      <c r="AP3" s="12"/>
      <c r="AQ3" s="12"/>
      <c r="AR3" s="12"/>
      <c r="AS3" s="12"/>
      <c r="AT3" s="12"/>
      <c r="AU3" s="12"/>
      <c r="AV3" s="12"/>
      <c r="AW3" s="12"/>
      <c r="AX3" s="12"/>
      <c r="AY3" s="12"/>
      <c r="AZ3" s="12"/>
      <c r="BA3" s="12"/>
      <c r="BB3" s="12"/>
      <c r="BC3" s="12"/>
      <c r="BD3" s="12"/>
      <c r="BE3" s="12"/>
      <c r="BF3" s="12"/>
      <c r="BG3" s="12"/>
      <c r="BH3" s="12"/>
      <c r="BI3" s="12"/>
      <c r="BJ3" s="12"/>
      <c r="BK3" s="12"/>
      <c r="BL3" s="12"/>
      <c r="BM3" s="12"/>
      <c r="BN3" s="12"/>
      <c r="BO3" s="12"/>
      <c r="BP3" s="12"/>
      <c r="BQ3" s="12"/>
      <c r="BR3" s="12"/>
      <c r="BS3" s="12"/>
      <c r="BT3" s="12"/>
      <c r="BU3" s="12"/>
      <c r="BV3" s="12"/>
      <c r="BW3" s="12"/>
      <c r="BX3" s="12"/>
      <c r="BY3" s="12"/>
      <c r="BZ3" s="12"/>
      <c r="CA3" s="12"/>
      <c r="CB3" s="12"/>
      <c r="CC3" s="12"/>
      <c r="CD3" s="12"/>
      <c r="CE3" s="12"/>
      <c r="CF3" s="12"/>
      <c r="CG3" s="12"/>
      <c r="CH3" s="12"/>
      <c r="CI3" s="12"/>
      <c r="CJ3" s="12"/>
      <c r="CK3" s="12"/>
      <c r="CL3" s="12"/>
      <c r="CM3" s="12"/>
      <c r="CN3" s="12"/>
      <c r="CO3" s="12"/>
      <c r="CP3" s="12"/>
      <c r="CQ3" s="12"/>
      <c r="CR3" s="12"/>
      <c r="CS3" s="12"/>
      <c r="CT3" s="12"/>
      <c r="CU3" s="12"/>
      <c r="CV3" s="12"/>
      <c r="CW3" s="12"/>
      <c r="CX3" s="12"/>
      <c r="CY3" s="12"/>
      <c r="CZ3" s="12"/>
      <c r="DA3" s="12"/>
      <c r="DB3" s="12"/>
      <c r="DC3" s="12"/>
      <c r="DD3" s="12"/>
      <c r="DE3" s="12"/>
      <c r="DF3" s="12"/>
      <c r="DG3" s="12"/>
      <c r="DH3" s="12"/>
      <c r="DI3" s="12"/>
      <c r="DJ3" s="12"/>
      <c r="DK3" s="12"/>
      <c r="DL3" s="12"/>
      <c r="DM3" s="12"/>
      <c r="DN3" s="12"/>
      <c r="DO3" s="12"/>
      <c r="DP3" s="12"/>
      <c r="DQ3" s="12"/>
      <c r="DR3" s="12"/>
      <c r="DS3" s="12"/>
      <c r="DT3" s="12"/>
      <c r="DU3" s="12"/>
      <c r="DV3" s="12"/>
      <c r="DW3" s="12"/>
      <c r="DX3" s="12"/>
      <c r="DY3" s="12"/>
      <c r="DZ3" s="12"/>
      <c r="EA3" s="12"/>
      <c r="EB3" s="12"/>
      <c r="EC3" s="12"/>
      <c r="ED3" s="12"/>
      <c r="EE3" s="12"/>
      <c r="EF3" s="12"/>
      <c r="EG3" s="12"/>
      <c r="EH3" s="12"/>
      <c r="EI3" s="12"/>
      <c r="EJ3" s="12"/>
      <c r="EK3" s="12"/>
      <c r="EL3" s="12"/>
      <c r="EM3" s="12"/>
      <c r="EN3" s="12"/>
      <c r="EO3" s="12"/>
      <c r="EP3" s="12"/>
      <c r="EQ3" s="12"/>
      <c r="ER3" s="12"/>
      <c r="ES3" s="12"/>
      <c r="ET3" s="12"/>
      <c r="EU3" s="12"/>
      <c r="EV3" s="12"/>
      <c r="EW3" s="12"/>
      <c r="EX3" s="12"/>
      <c r="EY3" s="12"/>
      <c r="EZ3" s="12"/>
      <c r="FA3" s="12"/>
      <c r="FB3" s="12"/>
      <c r="FC3" s="12"/>
      <c r="FD3" s="12"/>
      <c r="FE3" s="12"/>
      <c r="FF3" s="12"/>
      <c r="FG3" s="12"/>
      <c r="FH3" s="12"/>
      <c r="FI3" s="12"/>
      <c r="FJ3" s="12"/>
      <c r="FK3" s="12"/>
      <c r="FL3" s="12"/>
      <c r="FM3" s="12"/>
      <c r="FN3" s="12"/>
      <c r="FO3" s="12"/>
      <c r="FP3" s="12"/>
      <c r="FQ3" s="12"/>
      <c r="FR3" s="12"/>
      <c r="FS3" s="12"/>
      <c r="FT3" s="12"/>
      <c r="FU3" s="12"/>
      <c r="FV3" s="12"/>
      <c r="FW3" s="12"/>
      <c r="FX3" s="12"/>
      <c r="FY3" s="12"/>
      <c r="FZ3" s="12"/>
      <c r="GA3" s="12"/>
      <c r="GB3" s="12"/>
      <c r="GC3" s="12"/>
      <c r="GD3" s="12"/>
      <c r="GE3" s="12"/>
      <c r="GF3" s="12"/>
      <c r="GG3" s="12"/>
      <c r="GH3" s="12"/>
      <c r="GI3" s="12"/>
      <c r="GJ3" s="12"/>
      <c r="GK3" s="12"/>
      <c r="GL3" s="12"/>
      <c r="GM3" s="12"/>
      <c r="GN3" s="12"/>
      <c r="GO3" s="12"/>
      <c r="GP3" s="12"/>
      <c r="GQ3" s="12"/>
      <c r="GR3" s="12"/>
      <c r="GS3" s="12"/>
      <c r="GT3" s="12"/>
      <c r="GU3" s="12"/>
      <c r="GV3" s="12"/>
      <c r="GW3" s="12"/>
      <c r="GX3" s="12"/>
      <c r="GY3" s="12"/>
      <c r="GZ3" s="12"/>
      <c r="HA3" s="12"/>
      <c r="HB3" s="12"/>
      <c r="HC3" s="12"/>
      <c r="HD3" s="12"/>
      <c r="HE3" s="12"/>
      <c r="HF3" s="12"/>
      <c r="HG3" s="12"/>
      <c r="HH3" s="12"/>
      <c r="HI3" s="12"/>
      <c r="HJ3" s="12"/>
      <c r="HK3" s="12"/>
      <c r="HL3" s="12"/>
      <c r="HM3" s="12"/>
      <c r="HN3" s="12"/>
      <c r="HO3" s="12"/>
      <c r="HP3" s="12"/>
      <c r="HQ3" s="12"/>
      <c r="HR3" s="12"/>
      <c r="HS3" s="12"/>
      <c r="HT3" s="12"/>
      <c r="HU3" s="12"/>
      <c r="HV3" s="12"/>
      <c r="HW3" s="12"/>
      <c r="HX3" s="12"/>
      <c r="HY3" s="12"/>
      <c r="HZ3" s="12"/>
      <c r="IA3" s="12"/>
      <c r="IB3" s="12"/>
      <c r="IC3" s="12"/>
      <c r="ID3" s="12"/>
      <c r="IE3" s="12"/>
      <c r="IF3" s="12"/>
      <c r="IG3" s="12"/>
      <c r="IH3" s="12"/>
      <c r="II3" s="12"/>
      <c r="IJ3" s="12"/>
      <c r="IK3" s="12"/>
      <c r="IL3" s="12"/>
      <c r="IM3" s="12"/>
      <c r="IN3" s="12"/>
      <c r="IO3" s="12"/>
      <c r="IP3" s="12"/>
      <c r="IQ3" s="12"/>
      <c r="IR3" s="14"/>
    </row>
    <row r="4" spans="1:252" ht="56.25" customHeight="1">
      <c r="A4" s="774"/>
      <c r="B4" s="775"/>
      <c r="C4" s="54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2"/>
      <c r="AG4" s="12"/>
      <c r="AH4" s="12"/>
      <c r="AI4" s="12"/>
      <c r="AJ4" s="12"/>
      <c r="AK4" s="12"/>
      <c r="AL4" s="12"/>
      <c r="AM4" s="12"/>
      <c r="AN4" s="12"/>
      <c r="AO4" s="12"/>
      <c r="AP4" s="12"/>
      <c r="AQ4" s="12"/>
      <c r="AR4" s="12"/>
      <c r="AS4" s="12"/>
      <c r="AT4" s="12"/>
      <c r="AU4" s="12"/>
      <c r="AV4" s="12"/>
      <c r="AW4" s="12"/>
      <c r="AX4" s="12"/>
      <c r="AY4" s="12"/>
      <c r="AZ4" s="12"/>
      <c r="BA4" s="12"/>
      <c r="BB4" s="12"/>
      <c r="BC4" s="12"/>
      <c r="BD4" s="12"/>
      <c r="BE4" s="12"/>
      <c r="BF4" s="12"/>
      <c r="BG4" s="12"/>
      <c r="BH4" s="12"/>
      <c r="BI4" s="12"/>
      <c r="BJ4" s="12"/>
      <c r="BK4" s="12"/>
      <c r="BL4" s="12"/>
      <c r="BM4" s="12"/>
      <c r="BN4" s="12"/>
      <c r="BO4" s="12"/>
      <c r="BP4" s="12"/>
      <c r="BQ4" s="12"/>
      <c r="BR4" s="12"/>
      <c r="BS4" s="12"/>
      <c r="BT4" s="12"/>
      <c r="BU4" s="12"/>
      <c r="BV4" s="12"/>
      <c r="BW4" s="12"/>
      <c r="BX4" s="12"/>
      <c r="BY4" s="12"/>
      <c r="BZ4" s="12"/>
      <c r="CA4" s="12"/>
      <c r="CB4" s="12"/>
      <c r="CC4" s="12"/>
      <c r="CD4" s="12"/>
      <c r="CE4" s="12"/>
      <c r="CF4" s="12"/>
      <c r="CG4" s="12"/>
      <c r="CH4" s="12"/>
      <c r="CI4" s="12"/>
      <c r="CJ4" s="12"/>
      <c r="CK4" s="12"/>
      <c r="CL4" s="12"/>
      <c r="CM4" s="12"/>
      <c r="CN4" s="12"/>
      <c r="CO4" s="12"/>
      <c r="CP4" s="12"/>
      <c r="CQ4" s="12"/>
      <c r="CR4" s="12"/>
      <c r="CS4" s="12"/>
      <c r="CT4" s="12"/>
      <c r="CU4" s="12"/>
      <c r="CV4" s="12"/>
      <c r="CW4" s="12"/>
      <c r="CX4" s="12"/>
      <c r="CY4" s="12"/>
      <c r="CZ4" s="12"/>
      <c r="DA4" s="12"/>
      <c r="DB4" s="12"/>
      <c r="DC4" s="12"/>
      <c r="DD4" s="12"/>
      <c r="DE4" s="12"/>
      <c r="DF4" s="12"/>
      <c r="DG4" s="12"/>
      <c r="DH4" s="12"/>
      <c r="DI4" s="12"/>
      <c r="DJ4" s="12"/>
      <c r="DK4" s="12"/>
      <c r="DL4" s="12"/>
      <c r="DM4" s="12"/>
      <c r="DN4" s="12"/>
      <c r="DO4" s="12"/>
      <c r="DP4" s="12"/>
      <c r="DQ4" s="12"/>
      <c r="DR4" s="12"/>
      <c r="DS4" s="12"/>
      <c r="DT4" s="12"/>
      <c r="DU4" s="12"/>
      <c r="DV4" s="12"/>
      <c r="DW4" s="12"/>
      <c r="DX4" s="12"/>
      <c r="DY4" s="12"/>
      <c r="DZ4" s="12"/>
      <c r="EA4" s="12"/>
      <c r="EB4" s="12"/>
      <c r="EC4" s="12"/>
      <c r="ED4" s="12"/>
      <c r="EE4" s="12"/>
      <c r="EF4" s="12"/>
      <c r="EG4" s="12"/>
      <c r="EH4" s="12"/>
      <c r="EI4" s="12"/>
      <c r="EJ4" s="12"/>
      <c r="EK4" s="12"/>
      <c r="EL4" s="12"/>
      <c r="EM4" s="12"/>
      <c r="EN4" s="12"/>
      <c r="EO4" s="12"/>
      <c r="EP4" s="12"/>
      <c r="EQ4" s="12"/>
      <c r="ER4" s="12"/>
      <c r="ES4" s="12"/>
      <c r="ET4" s="12"/>
      <c r="EU4" s="12"/>
      <c r="EV4" s="12"/>
      <c r="EW4" s="12"/>
      <c r="EX4" s="12"/>
      <c r="EY4" s="12"/>
      <c r="EZ4" s="12"/>
      <c r="FA4" s="12"/>
      <c r="FB4" s="12"/>
      <c r="FC4" s="12"/>
      <c r="FD4" s="12"/>
      <c r="FE4" s="12"/>
      <c r="FF4" s="12"/>
      <c r="FG4" s="12"/>
      <c r="FH4" s="12"/>
      <c r="FI4" s="12"/>
      <c r="FJ4" s="12"/>
      <c r="FK4" s="12"/>
      <c r="FL4" s="12"/>
      <c r="FM4" s="12"/>
      <c r="FN4" s="12"/>
      <c r="FO4" s="12"/>
      <c r="FP4" s="12"/>
      <c r="FQ4" s="12"/>
      <c r="FR4" s="12"/>
      <c r="FS4" s="12"/>
      <c r="FT4" s="12"/>
      <c r="FU4" s="12"/>
      <c r="FV4" s="12"/>
      <c r="FW4" s="12"/>
      <c r="FX4" s="12"/>
      <c r="FY4" s="12"/>
      <c r="FZ4" s="12"/>
      <c r="GA4" s="12"/>
      <c r="GB4" s="12"/>
      <c r="GC4" s="12"/>
      <c r="GD4" s="12"/>
      <c r="GE4" s="12"/>
      <c r="GF4" s="12"/>
      <c r="GG4" s="12"/>
      <c r="GH4" s="12"/>
      <c r="GI4" s="12"/>
      <c r="GJ4" s="12"/>
      <c r="GK4" s="12"/>
      <c r="GL4" s="12"/>
      <c r="GM4" s="12"/>
      <c r="GN4" s="12"/>
      <c r="GO4" s="12"/>
      <c r="GP4" s="12"/>
      <c r="GQ4" s="12"/>
      <c r="GR4" s="12"/>
      <c r="GS4" s="12"/>
      <c r="GT4" s="12"/>
      <c r="GU4" s="12"/>
      <c r="GV4" s="12"/>
      <c r="GW4" s="12"/>
      <c r="GX4" s="12"/>
      <c r="GY4" s="12"/>
      <c r="GZ4" s="12"/>
      <c r="HA4" s="12"/>
      <c r="HB4" s="12"/>
      <c r="HC4" s="12"/>
      <c r="HD4" s="12"/>
      <c r="HE4" s="12"/>
      <c r="HF4" s="12"/>
      <c r="HG4" s="12"/>
      <c r="HH4" s="12"/>
      <c r="HI4" s="12"/>
      <c r="HJ4" s="12"/>
      <c r="HK4" s="12"/>
      <c r="HL4" s="12"/>
      <c r="HM4" s="12"/>
      <c r="HN4" s="12"/>
      <c r="HO4" s="12"/>
      <c r="HP4" s="12"/>
      <c r="HQ4" s="12"/>
      <c r="HR4" s="12"/>
      <c r="HS4" s="12"/>
      <c r="HT4" s="12"/>
      <c r="HU4" s="12"/>
      <c r="HV4" s="12"/>
      <c r="HW4" s="12"/>
      <c r="HX4" s="12"/>
      <c r="HY4" s="12"/>
      <c r="HZ4" s="12"/>
      <c r="IA4" s="12"/>
      <c r="IB4" s="12"/>
      <c r="IC4" s="12"/>
      <c r="ID4" s="12"/>
      <c r="IE4" s="12"/>
      <c r="IF4" s="12"/>
      <c r="IG4" s="12"/>
      <c r="IH4" s="12"/>
      <c r="II4" s="12"/>
      <c r="IJ4" s="12"/>
      <c r="IK4" s="12"/>
      <c r="IL4" s="12"/>
      <c r="IM4" s="12"/>
      <c r="IN4" s="12"/>
      <c r="IO4" s="12"/>
      <c r="IP4" s="12"/>
      <c r="IQ4" s="12"/>
      <c r="IR4" s="14"/>
    </row>
    <row r="5" spans="1:252" ht="77.25" customHeight="1">
      <c r="A5" s="776"/>
      <c r="B5" s="777"/>
      <c r="C5" s="543"/>
      <c r="D5" s="19"/>
      <c r="E5" s="19"/>
      <c r="F5" s="19"/>
      <c r="G5" s="19"/>
      <c r="H5" s="19"/>
      <c r="I5" s="19"/>
      <c r="J5" s="19"/>
      <c r="K5" s="19"/>
      <c r="L5" s="19"/>
      <c r="M5" s="544"/>
      <c r="N5" s="19"/>
      <c r="O5" s="19"/>
      <c r="P5" s="19"/>
      <c r="Q5" s="19"/>
      <c r="R5" s="12"/>
      <c r="S5" s="12"/>
      <c r="T5" s="12"/>
      <c r="U5" s="12"/>
      <c r="V5" s="12"/>
      <c r="W5" s="12"/>
      <c r="X5" s="12"/>
      <c r="Y5" s="12"/>
      <c r="Z5" s="12"/>
      <c r="AA5" s="12"/>
      <c r="AB5" s="12"/>
      <c r="AC5" s="12"/>
      <c r="AD5" s="12"/>
      <c r="AE5" s="12"/>
      <c r="AF5" s="12"/>
      <c r="AG5" s="12"/>
      <c r="AH5" s="12"/>
      <c r="AI5" s="12"/>
      <c r="AJ5" s="12"/>
      <c r="AK5" s="12"/>
      <c r="AL5" s="12"/>
      <c r="AM5" s="12"/>
      <c r="AN5" s="12"/>
      <c r="AO5" s="12"/>
      <c r="AP5" s="12"/>
      <c r="AQ5" s="12"/>
      <c r="AR5" s="12"/>
      <c r="AS5" s="12"/>
      <c r="AT5" s="12"/>
      <c r="AU5" s="12"/>
      <c r="AV5" s="12"/>
      <c r="AW5" s="12"/>
      <c r="AX5" s="12"/>
      <c r="AY5" s="12"/>
      <c r="AZ5" s="12"/>
      <c r="BA5" s="12"/>
      <c r="BB5" s="12"/>
      <c r="BC5" s="12"/>
      <c r="BD5" s="12"/>
      <c r="BE5" s="12"/>
      <c r="BF5" s="12"/>
      <c r="BG5" s="12"/>
      <c r="BH5" s="12"/>
      <c r="BI5" s="12"/>
      <c r="BJ5" s="12"/>
      <c r="BK5" s="12"/>
      <c r="BL5" s="12"/>
      <c r="BM5" s="12"/>
      <c r="BN5" s="12"/>
      <c r="BO5" s="12"/>
      <c r="BP5" s="12"/>
      <c r="BQ5" s="12"/>
      <c r="BR5" s="12"/>
      <c r="BS5" s="12"/>
      <c r="BT5" s="12"/>
      <c r="BU5" s="12"/>
      <c r="BV5" s="12"/>
      <c r="BW5" s="12"/>
      <c r="BX5" s="12"/>
      <c r="BY5" s="12"/>
      <c r="BZ5" s="12"/>
      <c r="CA5" s="12"/>
      <c r="CB5" s="12"/>
      <c r="CC5" s="12"/>
      <c r="CD5" s="12"/>
      <c r="CE5" s="12"/>
      <c r="CF5" s="12"/>
      <c r="CG5" s="12"/>
      <c r="CH5" s="12"/>
      <c r="CI5" s="12"/>
      <c r="CJ5" s="12"/>
      <c r="CK5" s="12"/>
      <c r="CL5" s="12"/>
      <c r="CM5" s="12"/>
      <c r="CN5" s="12"/>
      <c r="CO5" s="12"/>
      <c r="CP5" s="12"/>
      <c r="CQ5" s="12"/>
      <c r="CR5" s="12"/>
      <c r="CS5" s="12"/>
      <c r="CT5" s="12"/>
      <c r="CU5" s="12"/>
      <c r="CV5" s="12"/>
      <c r="CW5" s="12"/>
      <c r="CX5" s="12"/>
      <c r="CY5" s="12"/>
      <c r="CZ5" s="12"/>
      <c r="DA5" s="12"/>
      <c r="DB5" s="12"/>
      <c r="DC5" s="12"/>
      <c r="DD5" s="12"/>
      <c r="DE5" s="12"/>
      <c r="DF5" s="12"/>
      <c r="DG5" s="12"/>
      <c r="DH5" s="12"/>
      <c r="DI5" s="12"/>
      <c r="DJ5" s="12"/>
      <c r="DK5" s="12"/>
      <c r="DL5" s="12"/>
      <c r="DM5" s="12"/>
      <c r="DN5" s="12"/>
      <c r="DO5" s="12"/>
      <c r="DP5" s="12"/>
      <c r="DQ5" s="12"/>
      <c r="DR5" s="12"/>
      <c r="DS5" s="12"/>
      <c r="DT5" s="12"/>
      <c r="DU5" s="12"/>
      <c r="DV5" s="12"/>
      <c r="DW5" s="12"/>
      <c r="DX5" s="12"/>
      <c r="DY5" s="12"/>
      <c r="DZ5" s="12"/>
      <c r="EA5" s="12"/>
      <c r="EB5" s="12"/>
      <c r="EC5" s="12"/>
      <c r="ED5" s="12"/>
      <c r="EE5" s="12"/>
      <c r="EF5" s="12"/>
      <c r="EG5" s="12"/>
      <c r="EH5" s="12"/>
      <c r="EI5" s="12"/>
      <c r="EJ5" s="12"/>
      <c r="EK5" s="12"/>
      <c r="EL5" s="12"/>
      <c r="EM5" s="12"/>
      <c r="EN5" s="12"/>
      <c r="EO5" s="12"/>
      <c r="EP5" s="12"/>
      <c r="EQ5" s="12"/>
      <c r="ER5" s="12"/>
      <c r="ES5" s="12"/>
      <c r="ET5" s="12"/>
      <c r="EU5" s="12"/>
      <c r="EV5" s="12"/>
      <c r="EW5" s="12"/>
      <c r="EX5" s="12"/>
      <c r="EY5" s="12"/>
      <c r="EZ5" s="12"/>
      <c r="FA5" s="12"/>
      <c r="FB5" s="12"/>
      <c r="FC5" s="12"/>
      <c r="FD5" s="12"/>
      <c r="FE5" s="12"/>
      <c r="FF5" s="12"/>
      <c r="FG5" s="12"/>
      <c r="FH5" s="12"/>
      <c r="FI5" s="12"/>
      <c r="FJ5" s="12"/>
      <c r="FK5" s="12"/>
      <c r="FL5" s="12"/>
      <c r="FM5" s="12"/>
      <c r="FN5" s="12"/>
      <c r="FO5" s="12"/>
      <c r="FP5" s="12"/>
      <c r="FQ5" s="12"/>
      <c r="FR5" s="12"/>
      <c r="FS5" s="12"/>
      <c r="FT5" s="12"/>
      <c r="FU5" s="12"/>
      <c r="FV5" s="12"/>
      <c r="FW5" s="12"/>
      <c r="FX5" s="12"/>
      <c r="FY5" s="12"/>
      <c r="FZ5" s="12"/>
      <c r="GA5" s="12"/>
      <c r="GB5" s="12"/>
      <c r="GC5" s="12"/>
      <c r="GD5" s="12"/>
      <c r="GE5" s="12"/>
      <c r="GF5" s="12"/>
      <c r="GG5" s="12"/>
      <c r="GH5" s="12"/>
      <c r="GI5" s="12"/>
      <c r="GJ5" s="12"/>
      <c r="GK5" s="12"/>
      <c r="GL5" s="12"/>
      <c r="GM5" s="12"/>
      <c r="GN5" s="12"/>
      <c r="GO5" s="12"/>
      <c r="GP5" s="12"/>
      <c r="GQ5" s="12"/>
      <c r="GR5" s="12"/>
      <c r="GS5" s="12"/>
      <c r="GT5" s="12"/>
      <c r="GU5" s="12"/>
      <c r="GV5" s="12"/>
      <c r="GW5" s="12"/>
      <c r="GX5" s="12"/>
      <c r="GY5" s="12"/>
      <c r="GZ5" s="12"/>
      <c r="HA5" s="12"/>
      <c r="HB5" s="12"/>
      <c r="HC5" s="12"/>
      <c r="HD5" s="12"/>
      <c r="HE5" s="12"/>
      <c r="HF5" s="12"/>
      <c r="HG5" s="12"/>
      <c r="HH5" s="12"/>
      <c r="HI5" s="12"/>
      <c r="HJ5" s="12"/>
      <c r="HK5" s="12"/>
      <c r="HL5" s="12"/>
      <c r="HM5" s="12"/>
      <c r="HN5" s="12"/>
      <c r="HO5" s="12"/>
      <c r="HP5" s="12"/>
      <c r="HQ5" s="12"/>
      <c r="HR5" s="12"/>
      <c r="HS5" s="12"/>
      <c r="HT5" s="12"/>
      <c r="HU5" s="12"/>
      <c r="HV5" s="12"/>
      <c r="HW5" s="12"/>
      <c r="HX5" s="12"/>
      <c r="HY5" s="12"/>
      <c r="HZ5" s="12"/>
      <c r="IA5" s="12"/>
      <c r="IB5" s="12"/>
      <c r="IC5" s="12"/>
      <c r="ID5" s="12"/>
      <c r="IE5" s="12"/>
      <c r="IF5" s="12"/>
      <c r="IG5" s="12"/>
      <c r="IH5" s="12"/>
      <c r="II5" s="12"/>
      <c r="IJ5" s="12"/>
      <c r="IK5" s="12"/>
      <c r="IL5" s="12"/>
      <c r="IM5" s="12"/>
      <c r="IN5" s="12"/>
      <c r="IO5" s="12"/>
      <c r="IP5" s="12"/>
      <c r="IQ5" s="12"/>
      <c r="IR5" s="14"/>
    </row>
    <row r="6" spans="1:252" ht="62.75" customHeight="1">
      <c r="A6" s="545"/>
      <c r="B6" s="149"/>
      <c r="C6" s="157" t="s">
        <v>498</v>
      </c>
      <c r="D6" s="157"/>
      <c r="E6" s="157"/>
      <c r="F6" s="157"/>
      <c r="G6" s="157"/>
      <c r="H6" s="157"/>
      <c r="I6" s="157"/>
      <c r="J6" s="157"/>
      <c r="K6" s="157"/>
      <c r="L6" s="157"/>
      <c r="M6" s="157"/>
      <c r="N6" s="157"/>
      <c r="O6" s="149"/>
      <c r="P6" s="149"/>
      <c r="Q6" s="546"/>
      <c r="R6" s="21"/>
      <c r="S6" s="12"/>
      <c r="T6" s="12"/>
      <c r="U6" s="12"/>
      <c r="V6" s="12"/>
      <c r="W6" s="12"/>
      <c r="X6" s="12"/>
      <c r="Y6" s="12"/>
      <c r="Z6" s="12"/>
      <c r="AA6" s="12"/>
      <c r="AB6" s="12"/>
      <c r="AC6" s="12"/>
      <c r="AD6" s="12"/>
      <c r="AE6" s="12"/>
      <c r="AF6" s="12"/>
      <c r="AG6" s="12"/>
      <c r="AH6" s="12"/>
      <c r="AI6" s="12"/>
      <c r="AJ6" s="12"/>
      <c r="AK6" s="12"/>
      <c r="AL6" s="12"/>
      <c r="AM6" s="12"/>
      <c r="AN6" s="12"/>
      <c r="AO6" s="12"/>
      <c r="AP6" s="12"/>
      <c r="AQ6" s="12"/>
      <c r="AR6" s="12"/>
      <c r="AS6" s="12"/>
      <c r="AT6" s="12"/>
      <c r="AU6" s="12"/>
      <c r="AV6" s="12"/>
      <c r="AW6" s="12"/>
      <c r="AX6" s="12"/>
      <c r="AY6" s="12"/>
      <c r="AZ6" s="12"/>
      <c r="BA6" s="12"/>
      <c r="BB6" s="12"/>
      <c r="BC6" s="12"/>
      <c r="BD6" s="12"/>
      <c r="BE6" s="12"/>
      <c r="BF6" s="12"/>
      <c r="BG6" s="12"/>
      <c r="BH6" s="12"/>
      <c r="BI6" s="12"/>
      <c r="BJ6" s="12"/>
      <c r="BK6" s="12"/>
      <c r="BL6" s="12"/>
      <c r="BM6" s="12"/>
      <c r="BN6" s="12"/>
      <c r="BO6" s="12"/>
      <c r="BP6" s="12"/>
      <c r="BQ6" s="12"/>
      <c r="BR6" s="12"/>
      <c r="BS6" s="12"/>
      <c r="BT6" s="12"/>
      <c r="BU6" s="12"/>
      <c r="BV6" s="12"/>
      <c r="BW6" s="12"/>
      <c r="BX6" s="12"/>
      <c r="BY6" s="12"/>
      <c r="BZ6" s="12"/>
      <c r="CA6" s="12"/>
      <c r="CB6" s="12"/>
      <c r="CC6" s="12"/>
      <c r="CD6" s="12"/>
      <c r="CE6" s="12"/>
      <c r="CF6" s="12"/>
      <c r="CG6" s="12"/>
      <c r="CH6" s="12"/>
      <c r="CI6" s="12"/>
      <c r="CJ6" s="12"/>
      <c r="CK6" s="12"/>
      <c r="CL6" s="12"/>
      <c r="CM6" s="12"/>
      <c r="CN6" s="12"/>
      <c r="CO6" s="12"/>
      <c r="CP6" s="12"/>
      <c r="CQ6" s="12"/>
      <c r="CR6" s="12"/>
      <c r="CS6" s="12"/>
      <c r="CT6" s="12"/>
      <c r="CU6" s="12"/>
      <c r="CV6" s="12"/>
      <c r="CW6" s="12"/>
      <c r="CX6" s="12"/>
      <c r="CY6" s="12"/>
      <c r="CZ6" s="12"/>
      <c r="DA6" s="12"/>
      <c r="DB6" s="12"/>
      <c r="DC6" s="12"/>
      <c r="DD6" s="12"/>
      <c r="DE6" s="12"/>
      <c r="DF6" s="12"/>
      <c r="DG6" s="12"/>
      <c r="DH6" s="12"/>
      <c r="DI6" s="12"/>
      <c r="DJ6" s="12"/>
      <c r="DK6" s="12"/>
      <c r="DL6" s="12"/>
      <c r="DM6" s="12"/>
      <c r="DN6" s="12"/>
      <c r="DO6" s="12"/>
      <c r="DP6" s="12"/>
      <c r="DQ6" s="12"/>
      <c r="DR6" s="12"/>
      <c r="DS6" s="12"/>
      <c r="DT6" s="12"/>
      <c r="DU6" s="12"/>
      <c r="DV6" s="12"/>
      <c r="DW6" s="12"/>
      <c r="DX6" s="12"/>
      <c r="DY6" s="12"/>
      <c r="DZ6" s="12"/>
      <c r="EA6" s="12"/>
      <c r="EB6" s="12"/>
      <c r="EC6" s="12"/>
      <c r="ED6" s="12"/>
      <c r="EE6" s="12"/>
      <c r="EF6" s="12"/>
      <c r="EG6" s="12"/>
      <c r="EH6" s="12"/>
      <c r="EI6" s="12"/>
      <c r="EJ6" s="12"/>
      <c r="EK6" s="12"/>
      <c r="EL6" s="12"/>
      <c r="EM6" s="12"/>
      <c r="EN6" s="12"/>
      <c r="EO6" s="12"/>
      <c r="EP6" s="12"/>
      <c r="EQ6" s="12"/>
      <c r="ER6" s="12"/>
      <c r="ES6" s="12"/>
      <c r="ET6" s="12"/>
      <c r="EU6" s="12"/>
      <c r="EV6" s="12"/>
      <c r="EW6" s="12"/>
      <c r="EX6" s="12"/>
      <c r="EY6" s="12"/>
      <c r="EZ6" s="12"/>
      <c r="FA6" s="12"/>
      <c r="FB6" s="12"/>
      <c r="FC6" s="12"/>
      <c r="FD6" s="12"/>
      <c r="FE6" s="12"/>
      <c r="FF6" s="12"/>
      <c r="FG6" s="12"/>
      <c r="FH6" s="12"/>
      <c r="FI6" s="12"/>
      <c r="FJ6" s="12"/>
      <c r="FK6" s="12"/>
      <c r="FL6" s="12"/>
      <c r="FM6" s="12"/>
      <c r="FN6" s="12"/>
      <c r="FO6" s="12"/>
      <c r="FP6" s="12"/>
      <c r="FQ6" s="12"/>
      <c r="FR6" s="12"/>
      <c r="FS6" s="12"/>
      <c r="FT6" s="12"/>
      <c r="FU6" s="12"/>
      <c r="FV6" s="12"/>
      <c r="FW6" s="12"/>
      <c r="FX6" s="12"/>
      <c r="FY6" s="12"/>
      <c r="FZ6" s="12"/>
      <c r="GA6" s="12"/>
      <c r="GB6" s="12"/>
      <c r="GC6" s="12"/>
      <c r="GD6" s="12"/>
      <c r="GE6" s="12"/>
      <c r="GF6" s="12"/>
      <c r="GG6" s="12"/>
      <c r="GH6" s="12"/>
      <c r="GI6" s="12"/>
      <c r="GJ6" s="12"/>
      <c r="GK6" s="12"/>
      <c r="GL6" s="12"/>
      <c r="GM6" s="12"/>
      <c r="GN6" s="12"/>
      <c r="GO6" s="12"/>
      <c r="GP6" s="12"/>
      <c r="GQ6" s="12"/>
      <c r="GR6" s="12"/>
      <c r="GS6" s="12"/>
      <c r="GT6" s="12"/>
      <c r="GU6" s="12"/>
      <c r="GV6" s="12"/>
      <c r="GW6" s="12"/>
      <c r="GX6" s="12"/>
      <c r="GY6" s="12"/>
      <c r="GZ6" s="12"/>
      <c r="HA6" s="12"/>
      <c r="HB6" s="12"/>
      <c r="HC6" s="12"/>
      <c r="HD6" s="12"/>
      <c r="HE6" s="12"/>
      <c r="HF6" s="12"/>
      <c r="HG6" s="12"/>
      <c r="HH6" s="12"/>
      <c r="HI6" s="12"/>
      <c r="HJ6" s="12"/>
      <c r="HK6" s="12"/>
      <c r="HL6" s="12"/>
      <c r="HM6" s="12"/>
      <c r="HN6" s="12"/>
      <c r="HO6" s="12"/>
      <c r="HP6" s="12"/>
      <c r="HQ6" s="12"/>
      <c r="HR6" s="12"/>
      <c r="HS6" s="12"/>
      <c r="HT6" s="12"/>
      <c r="HU6" s="12"/>
      <c r="HV6" s="12"/>
      <c r="HW6" s="12"/>
      <c r="HX6" s="12"/>
      <c r="HY6" s="12"/>
      <c r="HZ6" s="12"/>
      <c r="IA6" s="12"/>
      <c r="IB6" s="12"/>
      <c r="IC6" s="12"/>
      <c r="ID6" s="12"/>
      <c r="IE6" s="12"/>
      <c r="IF6" s="12"/>
      <c r="IG6" s="12"/>
      <c r="IH6" s="12"/>
      <c r="II6" s="12"/>
      <c r="IJ6" s="12"/>
      <c r="IK6" s="12"/>
      <c r="IL6" s="12"/>
      <c r="IM6" s="12"/>
      <c r="IN6" s="12"/>
      <c r="IO6" s="12"/>
      <c r="IP6" s="12"/>
      <c r="IQ6" s="12"/>
      <c r="IR6" s="14"/>
    </row>
    <row r="7" spans="1:252" ht="12.75" customHeight="1">
      <c r="A7" s="547"/>
      <c r="B7" s="65"/>
      <c r="C7" s="65"/>
      <c r="D7" s="65"/>
      <c r="E7" s="65"/>
      <c r="F7" s="65"/>
      <c r="G7" s="65"/>
      <c r="H7" s="65"/>
      <c r="I7" s="65"/>
      <c r="J7" s="65"/>
      <c r="K7" s="65"/>
      <c r="L7" s="65"/>
      <c r="M7" s="65"/>
      <c r="N7" s="65"/>
      <c r="O7" s="65"/>
      <c r="P7" s="65"/>
      <c r="Q7" s="548"/>
      <c r="R7" s="21"/>
      <c r="S7" s="12"/>
      <c r="T7" s="12"/>
      <c r="U7" s="12"/>
      <c r="V7" s="12"/>
      <c r="W7" s="12"/>
      <c r="X7" s="12"/>
      <c r="Y7" s="12"/>
      <c r="Z7" s="12"/>
      <c r="AA7" s="12"/>
      <c r="AB7" s="12"/>
      <c r="AC7" s="12"/>
      <c r="AD7" s="12"/>
      <c r="AE7" s="12"/>
      <c r="AF7" s="12"/>
      <c r="AG7" s="12"/>
      <c r="AH7" s="12"/>
      <c r="AI7" s="12"/>
      <c r="AJ7" s="12"/>
      <c r="AK7" s="12"/>
      <c r="AL7" s="12"/>
      <c r="AM7" s="12"/>
      <c r="AN7" s="12"/>
      <c r="AO7" s="12"/>
      <c r="AP7" s="12"/>
      <c r="AQ7" s="12"/>
      <c r="AR7" s="12"/>
      <c r="AS7" s="12"/>
      <c r="AT7" s="12"/>
      <c r="AU7" s="12"/>
      <c r="AV7" s="12"/>
      <c r="AW7" s="12"/>
      <c r="AX7" s="12"/>
      <c r="AY7" s="12"/>
      <c r="AZ7" s="12"/>
      <c r="BA7" s="12"/>
      <c r="BB7" s="12"/>
      <c r="BC7" s="12"/>
      <c r="BD7" s="12"/>
      <c r="BE7" s="12"/>
      <c r="BF7" s="12"/>
      <c r="BG7" s="12"/>
      <c r="BH7" s="12"/>
      <c r="BI7" s="12"/>
      <c r="BJ7" s="12"/>
      <c r="BK7" s="12"/>
      <c r="BL7" s="12"/>
      <c r="BM7" s="12"/>
      <c r="BN7" s="12"/>
      <c r="BO7" s="12"/>
      <c r="BP7" s="12"/>
      <c r="BQ7" s="12"/>
      <c r="BR7" s="12"/>
      <c r="BS7" s="12"/>
      <c r="BT7" s="12"/>
      <c r="BU7" s="12"/>
      <c r="BV7" s="12"/>
      <c r="BW7" s="12"/>
      <c r="BX7" s="12"/>
      <c r="BY7" s="12"/>
      <c r="BZ7" s="12"/>
      <c r="CA7" s="12"/>
      <c r="CB7" s="12"/>
      <c r="CC7" s="12"/>
      <c r="CD7" s="12"/>
      <c r="CE7" s="12"/>
      <c r="CF7" s="12"/>
      <c r="CG7" s="12"/>
      <c r="CH7" s="12"/>
      <c r="CI7" s="12"/>
      <c r="CJ7" s="12"/>
      <c r="CK7" s="12"/>
      <c r="CL7" s="12"/>
      <c r="CM7" s="12"/>
      <c r="CN7" s="12"/>
      <c r="CO7" s="12"/>
      <c r="CP7" s="12"/>
      <c r="CQ7" s="12"/>
      <c r="CR7" s="12"/>
      <c r="CS7" s="12"/>
      <c r="CT7" s="12"/>
      <c r="CU7" s="12"/>
      <c r="CV7" s="12"/>
      <c r="CW7" s="12"/>
      <c r="CX7" s="12"/>
      <c r="CY7" s="12"/>
      <c r="CZ7" s="12"/>
      <c r="DA7" s="12"/>
      <c r="DB7" s="12"/>
      <c r="DC7" s="12"/>
      <c r="DD7" s="12"/>
      <c r="DE7" s="12"/>
      <c r="DF7" s="12"/>
      <c r="DG7" s="12"/>
      <c r="DH7" s="12"/>
      <c r="DI7" s="12"/>
      <c r="DJ7" s="12"/>
      <c r="DK7" s="12"/>
      <c r="DL7" s="12"/>
      <c r="DM7" s="12"/>
      <c r="DN7" s="12"/>
      <c r="DO7" s="12"/>
      <c r="DP7" s="12"/>
      <c r="DQ7" s="12"/>
      <c r="DR7" s="12"/>
      <c r="DS7" s="12"/>
      <c r="DT7" s="12"/>
      <c r="DU7" s="12"/>
      <c r="DV7" s="12"/>
      <c r="DW7" s="12"/>
      <c r="DX7" s="12"/>
      <c r="DY7" s="12"/>
      <c r="DZ7" s="12"/>
      <c r="EA7" s="12"/>
      <c r="EB7" s="12"/>
      <c r="EC7" s="12"/>
      <c r="ED7" s="12"/>
      <c r="EE7" s="12"/>
      <c r="EF7" s="12"/>
      <c r="EG7" s="12"/>
      <c r="EH7" s="12"/>
      <c r="EI7" s="12"/>
      <c r="EJ7" s="12"/>
      <c r="EK7" s="12"/>
      <c r="EL7" s="12"/>
      <c r="EM7" s="12"/>
      <c r="EN7" s="12"/>
      <c r="EO7" s="12"/>
      <c r="EP7" s="12"/>
      <c r="EQ7" s="12"/>
      <c r="ER7" s="12"/>
      <c r="ES7" s="12"/>
      <c r="ET7" s="12"/>
      <c r="EU7" s="12"/>
      <c r="EV7" s="12"/>
      <c r="EW7" s="12"/>
      <c r="EX7" s="12"/>
      <c r="EY7" s="12"/>
      <c r="EZ7" s="12"/>
      <c r="FA7" s="12"/>
      <c r="FB7" s="12"/>
      <c r="FC7" s="12"/>
      <c r="FD7" s="12"/>
      <c r="FE7" s="12"/>
      <c r="FF7" s="12"/>
      <c r="FG7" s="12"/>
      <c r="FH7" s="12"/>
      <c r="FI7" s="12"/>
      <c r="FJ7" s="12"/>
      <c r="FK7" s="12"/>
      <c r="FL7" s="12"/>
      <c r="FM7" s="12"/>
      <c r="FN7" s="12"/>
      <c r="FO7" s="12"/>
      <c r="FP7" s="12"/>
      <c r="FQ7" s="12"/>
      <c r="FR7" s="12"/>
      <c r="FS7" s="12"/>
      <c r="FT7" s="12"/>
      <c r="FU7" s="12"/>
      <c r="FV7" s="12"/>
      <c r="FW7" s="12"/>
      <c r="FX7" s="12"/>
      <c r="FY7" s="12"/>
      <c r="FZ7" s="12"/>
      <c r="GA7" s="12"/>
      <c r="GB7" s="12"/>
      <c r="GC7" s="12"/>
      <c r="GD7" s="12"/>
      <c r="GE7" s="12"/>
      <c r="GF7" s="12"/>
      <c r="GG7" s="12"/>
      <c r="GH7" s="12"/>
      <c r="GI7" s="12"/>
      <c r="GJ7" s="12"/>
      <c r="GK7" s="12"/>
      <c r="GL7" s="12"/>
      <c r="GM7" s="12"/>
      <c r="GN7" s="12"/>
      <c r="GO7" s="12"/>
      <c r="GP7" s="12"/>
      <c r="GQ7" s="12"/>
      <c r="GR7" s="12"/>
      <c r="GS7" s="12"/>
      <c r="GT7" s="12"/>
      <c r="GU7" s="12"/>
      <c r="GV7" s="12"/>
      <c r="GW7" s="12"/>
      <c r="GX7" s="12"/>
      <c r="GY7" s="12"/>
      <c r="GZ7" s="12"/>
      <c r="HA7" s="12"/>
      <c r="HB7" s="12"/>
      <c r="HC7" s="12"/>
      <c r="HD7" s="12"/>
      <c r="HE7" s="12"/>
      <c r="HF7" s="12"/>
      <c r="HG7" s="12"/>
      <c r="HH7" s="12"/>
      <c r="HI7" s="12"/>
      <c r="HJ7" s="12"/>
      <c r="HK7" s="12"/>
      <c r="HL7" s="12"/>
      <c r="HM7" s="12"/>
      <c r="HN7" s="12"/>
      <c r="HO7" s="12"/>
      <c r="HP7" s="12"/>
      <c r="HQ7" s="12"/>
      <c r="HR7" s="12"/>
      <c r="HS7" s="12"/>
      <c r="HT7" s="12"/>
      <c r="HU7" s="12"/>
      <c r="HV7" s="12"/>
      <c r="HW7" s="12"/>
      <c r="HX7" s="12"/>
      <c r="HY7" s="12"/>
      <c r="HZ7" s="12"/>
      <c r="IA7" s="12"/>
      <c r="IB7" s="12"/>
      <c r="IC7" s="12"/>
      <c r="ID7" s="12"/>
      <c r="IE7" s="12"/>
      <c r="IF7" s="12"/>
      <c r="IG7" s="12"/>
      <c r="IH7" s="12"/>
      <c r="II7" s="12"/>
      <c r="IJ7" s="12"/>
      <c r="IK7" s="12"/>
      <c r="IL7" s="12"/>
      <c r="IM7" s="12"/>
      <c r="IN7" s="12"/>
      <c r="IO7" s="12"/>
      <c r="IP7" s="12"/>
      <c r="IQ7" s="12"/>
      <c r="IR7" s="14"/>
    </row>
    <row r="8" spans="1:252" ht="46.5" customHeight="1">
      <c r="A8" s="549"/>
      <c r="B8" s="550"/>
      <c r="C8" s="551"/>
      <c r="D8" s="551"/>
      <c r="E8" s="551"/>
      <c r="F8" s="551"/>
      <c r="G8" s="167"/>
      <c r="H8" s="167"/>
      <c r="I8" s="167"/>
      <c r="J8" s="167"/>
      <c r="K8" s="167"/>
      <c r="L8" s="167"/>
      <c r="M8" s="167"/>
      <c r="N8" s="167"/>
      <c r="O8" s="167"/>
      <c r="P8" s="167"/>
      <c r="Q8" s="552"/>
      <c r="R8" s="21"/>
      <c r="S8" s="12"/>
      <c r="T8" s="12"/>
      <c r="U8" s="12"/>
      <c r="V8" s="12"/>
      <c r="W8" s="12"/>
      <c r="X8" s="12"/>
      <c r="Y8" s="12"/>
      <c r="Z8" s="12"/>
      <c r="AA8" s="12"/>
      <c r="AB8" s="12"/>
      <c r="AC8" s="12"/>
      <c r="AD8" s="12"/>
      <c r="AE8" s="12"/>
      <c r="AF8" s="12"/>
      <c r="AG8" s="12"/>
      <c r="AH8" s="12"/>
      <c r="AI8" s="12"/>
      <c r="AJ8" s="12"/>
      <c r="AK8" s="12"/>
      <c r="AL8" s="12"/>
      <c r="AM8" s="12"/>
      <c r="AN8" s="12"/>
      <c r="AO8" s="12"/>
      <c r="AP8" s="12"/>
      <c r="AQ8" s="12"/>
      <c r="AR8" s="12"/>
      <c r="AS8" s="12"/>
      <c r="AT8" s="12"/>
      <c r="AU8" s="12"/>
      <c r="AV8" s="12"/>
      <c r="AW8" s="12"/>
      <c r="AX8" s="12"/>
      <c r="AY8" s="12"/>
      <c r="AZ8" s="12"/>
      <c r="BA8" s="12"/>
      <c r="BB8" s="12"/>
      <c r="BC8" s="12"/>
      <c r="BD8" s="12"/>
      <c r="BE8" s="12"/>
      <c r="BF8" s="12"/>
      <c r="BG8" s="12"/>
      <c r="BH8" s="12"/>
      <c r="BI8" s="12"/>
      <c r="BJ8" s="12"/>
      <c r="BK8" s="12"/>
      <c r="BL8" s="12"/>
      <c r="BM8" s="12"/>
      <c r="BN8" s="12"/>
      <c r="BO8" s="12"/>
      <c r="BP8" s="12"/>
      <c r="BQ8" s="12"/>
      <c r="BR8" s="12"/>
      <c r="BS8" s="12"/>
      <c r="BT8" s="12"/>
      <c r="BU8" s="12"/>
      <c r="BV8" s="12"/>
      <c r="BW8" s="12"/>
      <c r="BX8" s="12"/>
      <c r="BY8" s="12"/>
      <c r="BZ8" s="12"/>
      <c r="CA8" s="12"/>
      <c r="CB8" s="12"/>
      <c r="CC8" s="12"/>
      <c r="CD8" s="12"/>
      <c r="CE8" s="12"/>
      <c r="CF8" s="12"/>
      <c r="CG8" s="12"/>
      <c r="CH8" s="12"/>
      <c r="CI8" s="12"/>
      <c r="CJ8" s="12"/>
      <c r="CK8" s="12"/>
      <c r="CL8" s="12"/>
      <c r="CM8" s="12"/>
      <c r="CN8" s="12"/>
      <c r="CO8" s="12"/>
      <c r="CP8" s="12"/>
      <c r="CQ8" s="12"/>
      <c r="CR8" s="12"/>
      <c r="CS8" s="12"/>
      <c r="CT8" s="12"/>
      <c r="CU8" s="12"/>
      <c r="CV8" s="12"/>
      <c r="CW8" s="12"/>
      <c r="CX8" s="12"/>
      <c r="CY8" s="12"/>
      <c r="CZ8" s="12"/>
      <c r="DA8" s="12"/>
      <c r="DB8" s="12"/>
      <c r="DC8" s="12"/>
      <c r="DD8" s="12"/>
      <c r="DE8" s="12"/>
      <c r="DF8" s="12"/>
      <c r="DG8" s="12"/>
      <c r="DH8" s="12"/>
      <c r="DI8" s="12"/>
      <c r="DJ8" s="12"/>
      <c r="DK8" s="12"/>
      <c r="DL8" s="12"/>
      <c r="DM8" s="12"/>
      <c r="DN8" s="12"/>
      <c r="DO8" s="12"/>
      <c r="DP8" s="12"/>
      <c r="DQ8" s="12"/>
      <c r="DR8" s="12"/>
      <c r="DS8" s="12"/>
      <c r="DT8" s="12"/>
      <c r="DU8" s="12"/>
      <c r="DV8" s="12"/>
      <c r="DW8" s="12"/>
      <c r="DX8" s="12"/>
      <c r="DY8" s="12"/>
      <c r="DZ8" s="12"/>
      <c r="EA8" s="12"/>
      <c r="EB8" s="12"/>
      <c r="EC8" s="12"/>
      <c r="ED8" s="12"/>
      <c r="EE8" s="12"/>
      <c r="EF8" s="12"/>
      <c r="EG8" s="12"/>
      <c r="EH8" s="12"/>
      <c r="EI8" s="12"/>
      <c r="EJ8" s="12"/>
      <c r="EK8" s="12"/>
      <c r="EL8" s="12"/>
      <c r="EM8" s="12"/>
      <c r="EN8" s="12"/>
      <c r="EO8" s="12"/>
      <c r="EP8" s="12"/>
      <c r="EQ8" s="12"/>
      <c r="ER8" s="12"/>
      <c r="ES8" s="12"/>
      <c r="ET8" s="12"/>
      <c r="EU8" s="12"/>
      <c r="EV8" s="12"/>
      <c r="EW8" s="12"/>
      <c r="EX8" s="12"/>
      <c r="EY8" s="12"/>
      <c r="EZ8" s="12"/>
      <c r="FA8" s="12"/>
      <c r="FB8" s="12"/>
      <c r="FC8" s="12"/>
      <c r="FD8" s="12"/>
      <c r="FE8" s="12"/>
      <c r="FF8" s="12"/>
      <c r="FG8" s="12"/>
      <c r="FH8" s="12"/>
      <c r="FI8" s="12"/>
      <c r="FJ8" s="12"/>
      <c r="FK8" s="12"/>
      <c r="FL8" s="12"/>
      <c r="FM8" s="12"/>
      <c r="FN8" s="12"/>
      <c r="FO8" s="12"/>
      <c r="FP8" s="12"/>
      <c r="FQ8" s="12"/>
      <c r="FR8" s="12"/>
      <c r="FS8" s="12"/>
      <c r="FT8" s="12"/>
      <c r="FU8" s="12"/>
      <c r="FV8" s="12"/>
      <c r="FW8" s="12"/>
      <c r="FX8" s="12"/>
      <c r="FY8" s="12"/>
      <c r="FZ8" s="12"/>
      <c r="GA8" s="12"/>
      <c r="GB8" s="12"/>
      <c r="GC8" s="12"/>
      <c r="GD8" s="12"/>
      <c r="GE8" s="12"/>
      <c r="GF8" s="12"/>
      <c r="GG8" s="12"/>
      <c r="GH8" s="12"/>
      <c r="GI8" s="12"/>
      <c r="GJ8" s="12"/>
      <c r="GK8" s="12"/>
      <c r="GL8" s="12"/>
      <c r="GM8" s="12"/>
      <c r="GN8" s="12"/>
      <c r="GO8" s="12"/>
      <c r="GP8" s="12"/>
      <c r="GQ8" s="12"/>
      <c r="GR8" s="12"/>
      <c r="GS8" s="12"/>
      <c r="GT8" s="12"/>
      <c r="GU8" s="12"/>
      <c r="GV8" s="12"/>
      <c r="GW8" s="12"/>
      <c r="GX8" s="12"/>
      <c r="GY8" s="12"/>
      <c r="GZ8" s="12"/>
      <c r="HA8" s="12"/>
      <c r="HB8" s="12"/>
      <c r="HC8" s="12"/>
      <c r="HD8" s="12"/>
      <c r="HE8" s="12"/>
      <c r="HF8" s="12"/>
      <c r="HG8" s="12"/>
      <c r="HH8" s="12"/>
      <c r="HI8" s="12"/>
      <c r="HJ8" s="12"/>
      <c r="HK8" s="12"/>
      <c r="HL8" s="12"/>
      <c r="HM8" s="12"/>
      <c r="HN8" s="12"/>
      <c r="HO8" s="12"/>
      <c r="HP8" s="12"/>
      <c r="HQ8" s="12"/>
      <c r="HR8" s="12"/>
      <c r="HS8" s="12"/>
      <c r="HT8" s="12"/>
      <c r="HU8" s="12"/>
      <c r="HV8" s="12"/>
      <c r="HW8" s="12"/>
      <c r="HX8" s="12"/>
      <c r="HY8" s="12"/>
      <c r="HZ8" s="12"/>
      <c r="IA8" s="12"/>
      <c r="IB8" s="12"/>
      <c r="IC8" s="12"/>
      <c r="ID8" s="12"/>
      <c r="IE8" s="12"/>
      <c r="IF8" s="12"/>
      <c r="IG8" s="12"/>
      <c r="IH8" s="12"/>
      <c r="II8" s="12"/>
      <c r="IJ8" s="12"/>
      <c r="IK8" s="12"/>
      <c r="IL8" s="12"/>
      <c r="IM8" s="12"/>
      <c r="IN8" s="12"/>
      <c r="IO8" s="12"/>
      <c r="IP8" s="12"/>
      <c r="IQ8" s="12"/>
      <c r="IR8" s="14"/>
    </row>
    <row r="9" spans="1:252" ht="13.5" customHeight="1">
      <c r="A9" s="547"/>
      <c r="B9" s="65"/>
      <c r="C9" s="65"/>
      <c r="D9" s="65"/>
      <c r="E9" s="65"/>
      <c r="F9" s="65"/>
      <c r="G9" s="65"/>
      <c r="H9" s="65"/>
      <c r="I9" s="65"/>
      <c r="J9" s="65"/>
      <c r="K9" s="65"/>
      <c r="L9" s="65"/>
      <c r="M9" s="65"/>
      <c r="N9" s="65"/>
      <c r="O9" s="65"/>
      <c r="P9" s="65"/>
      <c r="Q9" s="548"/>
      <c r="R9" s="21"/>
      <c r="S9" s="12"/>
      <c r="T9" s="12"/>
      <c r="U9" s="12"/>
      <c r="V9" s="12"/>
      <c r="W9" s="12"/>
      <c r="X9" s="12"/>
      <c r="Y9" s="12"/>
      <c r="Z9" s="12"/>
      <c r="AA9" s="12"/>
      <c r="AB9" s="12"/>
      <c r="AC9" s="12"/>
      <c r="AD9" s="12"/>
      <c r="AE9" s="12"/>
      <c r="AF9" s="12"/>
      <c r="AG9" s="12"/>
      <c r="AH9" s="12"/>
      <c r="AI9" s="12"/>
      <c r="AJ9" s="12"/>
      <c r="AK9" s="12"/>
      <c r="AL9" s="12"/>
      <c r="AM9" s="12"/>
      <c r="AN9" s="12"/>
      <c r="AO9" s="12"/>
      <c r="AP9" s="12"/>
      <c r="AQ9" s="12"/>
      <c r="AR9" s="12"/>
      <c r="AS9" s="12"/>
      <c r="AT9" s="12"/>
      <c r="AU9" s="12"/>
      <c r="AV9" s="12"/>
      <c r="AW9" s="12"/>
      <c r="AX9" s="12"/>
      <c r="AY9" s="12"/>
      <c r="AZ9" s="12"/>
      <c r="BA9" s="12"/>
      <c r="BB9" s="12"/>
      <c r="BC9" s="12"/>
      <c r="BD9" s="12"/>
      <c r="BE9" s="12"/>
      <c r="BF9" s="12"/>
      <c r="BG9" s="12"/>
      <c r="BH9" s="12"/>
      <c r="BI9" s="12"/>
      <c r="BJ9" s="12"/>
      <c r="BK9" s="12"/>
      <c r="BL9" s="12"/>
      <c r="BM9" s="12"/>
      <c r="BN9" s="12"/>
      <c r="BO9" s="12"/>
      <c r="BP9" s="12"/>
      <c r="BQ9" s="12"/>
      <c r="BR9" s="12"/>
      <c r="BS9" s="12"/>
      <c r="BT9" s="12"/>
      <c r="BU9" s="12"/>
      <c r="BV9" s="12"/>
      <c r="BW9" s="12"/>
      <c r="BX9" s="12"/>
      <c r="BY9" s="12"/>
      <c r="BZ9" s="12"/>
      <c r="CA9" s="12"/>
      <c r="CB9" s="12"/>
      <c r="CC9" s="12"/>
      <c r="CD9" s="12"/>
      <c r="CE9" s="12"/>
      <c r="CF9" s="12"/>
      <c r="CG9" s="12"/>
      <c r="CH9" s="12"/>
      <c r="CI9" s="12"/>
      <c r="CJ9" s="12"/>
      <c r="CK9" s="12"/>
      <c r="CL9" s="12"/>
      <c r="CM9" s="12"/>
      <c r="CN9" s="12"/>
      <c r="CO9" s="12"/>
      <c r="CP9" s="12"/>
      <c r="CQ9" s="12"/>
      <c r="CR9" s="12"/>
      <c r="CS9" s="12"/>
      <c r="CT9" s="12"/>
      <c r="CU9" s="12"/>
      <c r="CV9" s="12"/>
      <c r="CW9" s="12"/>
      <c r="CX9" s="12"/>
      <c r="CY9" s="12"/>
      <c r="CZ9" s="12"/>
      <c r="DA9" s="12"/>
      <c r="DB9" s="12"/>
      <c r="DC9" s="12"/>
      <c r="DD9" s="12"/>
      <c r="DE9" s="12"/>
      <c r="DF9" s="12"/>
      <c r="DG9" s="12"/>
      <c r="DH9" s="12"/>
      <c r="DI9" s="12"/>
      <c r="DJ9" s="12"/>
      <c r="DK9" s="12"/>
      <c r="DL9" s="12"/>
      <c r="DM9" s="12"/>
      <c r="DN9" s="12"/>
      <c r="DO9" s="12"/>
      <c r="DP9" s="12"/>
      <c r="DQ9" s="12"/>
      <c r="DR9" s="12"/>
      <c r="DS9" s="12"/>
      <c r="DT9" s="12"/>
      <c r="DU9" s="12"/>
      <c r="DV9" s="12"/>
      <c r="DW9" s="12"/>
      <c r="DX9" s="12"/>
      <c r="DY9" s="12"/>
      <c r="DZ9" s="12"/>
      <c r="EA9" s="12"/>
      <c r="EB9" s="12"/>
      <c r="EC9" s="12"/>
      <c r="ED9" s="12"/>
      <c r="EE9" s="12"/>
      <c r="EF9" s="12"/>
      <c r="EG9" s="12"/>
      <c r="EH9" s="12"/>
      <c r="EI9" s="12"/>
      <c r="EJ9" s="12"/>
      <c r="EK9" s="12"/>
      <c r="EL9" s="12"/>
      <c r="EM9" s="12"/>
      <c r="EN9" s="12"/>
      <c r="EO9" s="12"/>
      <c r="EP9" s="12"/>
      <c r="EQ9" s="12"/>
      <c r="ER9" s="12"/>
      <c r="ES9" s="12"/>
      <c r="ET9" s="12"/>
      <c r="EU9" s="12"/>
      <c r="EV9" s="12"/>
      <c r="EW9" s="12"/>
      <c r="EX9" s="12"/>
      <c r="EY9" s="12"/>
      <c r="EZ9" s="12"/>
      <c r="FA9" s="12"/>
      <c r="FB9" s="12"/>
      <c r="FC9" s="12"/>
      <c r="FD9" s="12"/>
      <c r="FE9" s="12"/>
      <c r="FF9" s="12"/>
      <c r="FG9" s="12"/>
      <c r="FH9" s="12"/>
      <c r="FI9" s="12"/>
      <c r="FJ9" s="12"/>
      <c r="FK9" s="12"/>
      <c r="FL9" s="12"/>
      <c r="FM9" s="12"/>
      <c r="FN9" s="12"/>
      <c r="FO9" s="12"/>
      <c r="FP9" s="12"/>
      <c r="FQ9" s="12"/>
      <c r="FR9" s="12"/>
      <c r="FS9" s="12"/>
      <c r="FT9" s="12"/>
      <c r="FU9" s="12"/>
      <c r="FV9" s="12"/>
      <c r="FW9" s="12"/>
      <c r="FX9" s="12"/>
      <c r="FY9" s="12"/>
      <c r="FZ9" s="12"/>
      <c r="GA9" s="12"/>
      <c r="GB9" s="12"/>
      <c r="GC9" s="12"/>
      <c r="GD9" s="12"/>
      <c r="GE9" s="12"/>
      <c r="GF9" s="12"/>
      <c r="GG9" s="12"/>
      <c r="GH9" s="12"/>
      <c r="GI9" s="12"/>
      <c r="GJ9" s="12"/>
      <c r="GK9" s="12"/>
      <c r="GL9" s="12"/>
      <c r="GM9" s="12"/>
      <c r="GN9" s="12"/>
      <c r="GO9" s="12"/>
      <c r="GP9" s="12"/>
      <c r="GQ9" s="12"/>
      <c r="GR9" s="12"/>
      <c r="GS9" s="12"/>
      <c r="GT9" s="12"/>
      <c r="GU9" s="12"/>
      <c r="GV9" s="12"/>
      <c r="GW9" s="12"/>
      <c r="GX9" s="12"/>
      <c r="GY9" s="12"/>
      <c r="GZ9" s="12"/>
      <c r="HA9" s="12"/>
      <c r="HB9" s="12"/>
      <c r="HC9" s="12"/>
      <c r="HD9" s="12"/>
      <c r="HE9" s="12"/>
      <c r="HF9" s="12"/>
      <c r="HG9" s="12"/>
      <c r="HH9" s="12"/>
      <c r="HI9" s="12"/>
      <c r="HJ9" s="12"/>
      <c r="HK9" s="12"/>
      <c r="HL9" s="12"/>
      <c r="HM9" s="12"/>
      <c r="HN9" s="12"/>
      <c r="HO9" s="12"/>
      <c r="HP9" s="12"/>
      <c r="HQ9" s="12"/>
      <c r="HR9" s="12"/>
      <c r="HS9" s="12"/>
      <c r="HT9" s="12"/>
      <c r="HU9" s="12"/>
      <c r="HV9" s="12"/>
      <c r="HW9" s="12"/>
      <c r="HX9" s="12"/>
      <c r="HY9" s="12"/>
      <c r="HZ9" s="12"/>
      <c r="IA9" s="12"/>
      <c r="IB9" s="12"/>
      <c r="IC9" s="12"/>
      <c r="ID9" s="12"/>
      <c r="IE9" s="12"/>
      <c r="IF9" s="12"/>
      <c r="IG9" s="12"/>
      <c r="IH9" s="12"/>
      <c r="II9" s="12"/>
      <c r="IJ9" s="12"/>
      <c r="IK9" s="12"/>
      <c r="IL9" s="12"/>
      <c r="IM9" s="12"/>
      <c r="IN9" s="12"/>
      <c r="IO9" s="12"/>
      <c r="IP9" s="12"/>
      <c r="IQ9" s="12"/>
      <c r="IR9" s="14"/>
    </row>
    <row r="10" spans="1:252" ht="227.75" customHeight="1">
      <c r="A10" s="545"/>
      <c r="B10" s="149"/>
      <c r="C10" s="154"/>
      <c r="D10" s="154"/>
      <c r="E10" s="154"/>
      <c r="F10" s="154"/>
      <c r="G10" s="149"/>
      <c r="H10" s="149"/>
      <c r="I10" s="149"/>
      <c r="J10" s="149"/>
      <c r="K10" s="149"/>
      <c r="L10" s="149"/>
      <c r="M10" s="149"/>
      <c r="N10" s="149"/>
      <c r="O10" s="149"/>
      <c r="P10" s="149"/>
      <c r="Q10" s="546"/>
      <c r="R10" s="21"/>
      <c r="S10" s="12"/>
      <c r="T10" s="12"/>
      <c r="U10" s="12"/>
      <c r="V10" s="12"/>
      <c r="W10" s="12"/>
      <c r="X10" s="12"/>
      <c r="Y10" s="12"/>
      <c r="Z10" s="12"/>
      <c r="AA10" s="12"/>
      <c r="AB10" s="12"/>
      <c r="AC10" s="12"/>
      <c r="AD10" s="12"/>
      <c r="AE10" s="12"/>
      <c r="AF10" s="12"/>
      <c r="AG10" s="12"/>
      <c r="AH10" s="12"/>
      <c r="AI10" s="12"/>
      <c r="AJ10" s="12"/>
      <c r="AK10" s="12"/>
      <c r="AL10" s="12"/>
      <c r="AM10" s="12"/>
      <c r="AN10" s="12"/>
      <c r="AO10" s="12"/>
      <c r="AP10" s="12"/>
      <c r="AQ10" s="12"/>
      <c r="AR10" s="12"/>
      <c r="AS10" s="12"/>
      <c r="AT10" s="12"/>
      <c r="AU10" s="12"/>
      <c r="AV10" s="12"/>
      <c r="AW10" s="12"/>
      <c r="AX10" s="12"/>
      <c r="AY10" s="12"/>
      <c r="AZ10" s="12"/>
      <c r="BA10" s="12"/>
      <c r="BB10" s="12"/>
      <c r="BC10" s="12"/>
      <c r="BD10" s="12"/>
      <c r="BE10" s="12"/>
      <c r="BF10" s="12"/>
      <c r="BG10" s="12"/>
      <c r="BH10" s="12"/>
      <c r="BI10" s="12"/>
      <c r="BJ10" s="12"/>
      <c r="BK10" s="12"/>
      <c r="BL10" s="12"/>
      <c r="BM10" s="12"/>
      <c r="BN10" s="12"/>
      <c r="BO10" s="12"/>
      <c r="BP10" s="12"/>
      <c r="BQ10" s="12"/>
      <c r="BR10" s="12"/>
      <c r="BS10" s="12"/>
      <c r="BT10" s="12"/>
      <c r="BU10" s="12"/>
      <c r="BV10" s="12"/>
      <c r="BW10" s="12"/>
      <c r="BX10" s="12"/>
      <c r="BY10" s="12"/>
      <c r="BZ10" s="12"/>
      <c r="CA10" s="12"/>
      <c r="CB10" s="12"/>
      <c r="CC10" s="12"/>
      <c r="CD10" s="12"/>
      <c r="CE10" s="12"/>
      <c r="CF10" s="12"/>
      <c r="CG10" s="12"/>
      <c r="CH10" s="12"/>
      <c r="CI10" s="12"/>
      <c r="CJ10" s="12"/>
      <c r="CK10" s="12"/>
      <c r="CL10" s="12"/>
      <c r="CM10" s="12"/>
      <c r="CN10" s="12"/>
      <c r="CO10" s="12"/>
      <c r="CP10" s="12"/>
      <c r="CQ10" s="12"/>
      <c r="CR10" s="12"/>
      <c r="CS10" s="12"/>
      <c r="CT10" s="12"/>
      <c r="CU10" s="12"/>
      <c r="CV10" s="12"/>
      <c r="CW10" s="12"/>
      <c r="CX10" s="12"/>
      <c r="CY10" s="12"/>
      <c r="CZ10" s="12"/>
      <c r="DA10" s="12"/>
      <c r="DB10" s="12"/>
      <c r="DC10" s="12"/>
      <c r="DD10" s="12"/>
      <c r="DE10" s="12"/>
      <c r="DF10" s="12"/>
      <c r="DG10" s="12"/>
      <c r="DH10" s="12"/>
      <c r="DI10" s="12"/>
      <c r="DJ10" s="12"/>
      <c r="DK10" s="12"/>
      <c r="DL10" s="12"/>
      <c r="DM10" s="12"/>
      <c r="DN10" s="12"/>
      <c r="DO10" s="12"/>
      <c r="DP10" s="12"/>
      <c r="DQ10" s="12"/>
      <c r="DR10" s="12"/>
      <c r="DS10" s="12"/>
      <c r="DT10" s="12"/>
      <c r="DU10" s="12"/>
      <c r="DV10" s="12"/>
      <c r="DW10" s="12"/>
      <c r="DX10" s="12"/>
      <c r="DY10" s="12"/>
      <c r="DZ10" s="12"/>
      <c r="EA10" s="12"/>
      <c r="EB10" s="12"/>
      <c r="EC10" s="12"/>
      <c r="ED10" s="12"/>
      <c r="EE10" s="12"/>
      <c r="EF10" s="12"/>
      <c r="EG10" s="12"/>
      <c r="EH10" s="12"/>
      <c r="EI10" s="12"/>
      <c r="EJ10" s="12"/>
      <c r="EK10" s="12"/>
      <c r="EL10" s="12"/>
      <c r="EM10" s="12"/>
      <c r="EN10" s="12"/>
      <c r="EO10" s="12"/>
      <c r="EP10" s="12"/>
      <c r="EQ10" s="12"/>
      <c r="ER10" s="12"/>
      <c r="ES10" s="12"/>
      <c r="ET10" s="12"/>
      <c r="EU10" s="12"/>
      <c r="EV10" s="12"/>
      <c r="EW10" s="12"/>
      <c r="EX10" s="12"/>
      <c r="EY10" s="12"/>
      <c r="EZ10" s="12"/>
      <c r="FA10" s="12"/>
      <c r="FB10" s="12"/>
      <c r="FC10" s="12"/>
      <c r="FD10" s="12"/>
      <c r="FE10" s="12"/>
      <c r="FF10" s="12"/>
      <c r="FG10" s="12"/>
      <c r="FH10" s="12"/>
      <c r="FI10" s="12"/>
      <c r="FJ10" s="12"/>
      <c r="FK10" s="12"/>
      <c r="FL10" s="12"/>
      <c r="FM10" s="12"/>
      <c r="FN10" s="12"/>
      <c r="FO10" s="12"/>
      <c r="FP10" s="12"/>
      <c r="FQ10" s="12"/>
      <c r="FR10" s="12"/>
      <c r="FS10" s="12"/>
      <c r="FT10" s="12"/>
      <c r="FU10" s="12"/>
      <c r="FV10" s="12"/>
      <c r="FW10" s="12"/>
      <c r="FX10" s="12"/>
      <c r="FY10" s="12"/>
      <c r="FZ10" s="12"/>
      <c r="GA10" s="12"/>
      <c r="GB10" s="12"/>
      <c r="GC10" s="12"/>
      <c r="GD10" s="12"/>
      <c r="GE10" s="12"/>
      <c r="GF10" s="12"/>
      <c r="GG10" s="12"/>
      <c r="GH10" s="12"/>
      <c r="GI10" s="12"/>
      <c r="GJ10" s="12"/>
      <c r="GK10" s="12"/>
      <c r="GL10" s="12"/>
      <c r="GM10" s="12"/>
      <c r="GN10" s="12"/>
      <c r="GO10" s="12"/>
      <c r="GP10" s="12"/>
      <c r="GQ10" s="12"/>
      <c r="GR10" s="12"/>
      <c r="GS10" s="12"/>
      <c r="GT10" s="12"/>
      <c r="GU10" s="12"/>
      <c r="GV10" s="12"/>
      <c r="GW10" s="12"/>
      <c r="GX10" s="12"/>
      <c r="GY10" s="12"/>
      <c r="GZ10" s="12"/>
      <c r="HA10" s="12"/>
      <c r="HB10" s="12"/>
      <c r="HC10" s="12"/>
      <c r="HD10" s="12"/>
      <c r="HE10" s="12"/>
      <c r="HF10" s="12"/>
      <c r="HG10" s="12"/>
      <c r="HH10" s="12"/>
      <c r="HI10" s="12"/>
      <c r="HJ10" s="12"/>
      <c r="HK10" s="12"/>
      <c r="HL10" s="12"/>
      <c r="HM10" s="12"/>
      <c r="HN10" s="12"/>
      <c r="HO10" s="12"/>
      <c r="HP10" s="12"/>
      <c r="HQ10" s="12"/>
      <c r="HR10" s="12"/>
      <c r="HS10" s="12"/>
      <c r="HT10" s="12"/>
      <c r="HU10" s="12"/>
      <c r="HV10" s="12"/>
      <c r="HW10" s="12"/>
      <c r="HX10" s="12"/>
      <c r="HY10" s="12"/>
      <c r="HZ10" s="12"/>
      <c r="IA10" s="12"/>
      <c r="IB10" s="12"/>
      <c r="IC10" s="12"/>
      <c r="ID10" s="12"/>
      <c r="IE10" s="12"/>
      <c r="IF10" s="12"/>
      <c r="IG10" s="12"/>
      <c r="IH10" s="12"/>
      <c r="II10" s="12"/>
      <c r="IJ10" s="12"/>
      <c r="IK10" s="12"/>
      <c r="IL10" s="12"/>
      <c r="IM10" s="12"/>
      <c r="IN10" s="12"/>
      <c r="IO10" s="12"/>
      <c r="IP10" s="12"/>
      <c r="IQ10" s="12"/>
      <c r="IR10" s="14"/>
    </row>
    <row r="11" spans="1:252" ht="43.5" customHeight="1">
      <c r="A11" s="778" t="s">
        <v>73</v>
      </c>
      <c r="B11" s="779"/>
      <c r="C11" s="779"/>
      <c r="D11" s="780"/>
      <c r="E11" s="759" t="s">
        <v>74</v>
      </c>
      <c r="F11" s="730"/>
      <c r="G11" s="730"/>
      <c r="H11" s="753"/>
      <c r="I11" s="753"/>
      <c r="J11" s="753"/>
      <c r="K11" s="730"/>
      <c r="L11" s="730"/>
      <c r="M11" s="730"/>
      <c r="N11" s="730"/>
      <c r="O11" s="730"/>
      <c r="P11" s="730"/>
      <c r="Q11" s="731"/>
      <c r="R11" s="21"/>
      <c r="S11" s="12"/>
      <c r="T11" s="12"/>
      <c r="U11" s="12"/>
      <c r="V11" s="12"/>
      <c r="W11" s="12"/>
      <c r="X11" s="12"/>
      <c r="Y11" s="12"/>
      <c r="Z11" s="12"/>
      <c r="AA11" s="12"/>
      <c r="AB11" s="12"/>
      <c r="AC11" s="12"/>
      <c r="AD11" s="12"/>
      <c r="AE11" s="12"/>
      <c r="AF11" s="12"/>
      <c r="AG11" s="12"/>
      <c r="AH11" s="12"/>
      <c r="AI11" s="12"/>
      <c r="AJ11" s="12"/>
      <c r="AK11" s="12"/>
      <c r="AL11" s="12"/>
      <c r="AM11" s="12"/>
      <c r="AN11" s="12"/>
      <c r="AO11" s="12"/>
      <c r="AP11" s="12"/>
      <c r="AQ11" s="12"/>
      <c r="AR11" s="12"/>
      <c r="AS11" s="12"/>
      <c r="AT11" s="12"/>
      <c r="AU11" s="12"/>
      <c r="AV11" s="12"/>
      <c r="AW11" s="12"/>
      <c r="AX11" s="12"/>
      <c r="AY11" s="12"/>
      <c r="AZ11" s="12"/>
      <c r="BA11" s="12"/>
      <c r="BB11" s="12"/>
      <c r="BC11" s="12"/>
      <c r="BD11" s="12"/>
      <c r="BE11" s="12"/>
      <c r="BF11" s="12"/>
      <c r="BG11" s="12"/>
      <c r="BH11" s="12"/>
      <c r="BI11" s="12"/>
      <c r="BJ11" s="12"/>
      <c r="BK11" s="12"/>
      <c r="BL11" s="12"/>
      <c r="BM11" s="12"/>
      <c r="BN11" s="12"/>
      <c r="BO11" s="12"/>
      <c r="BP11" s="12"/>
      <c r="BQ11" s="12"/>
      <c r="BR11" s="12"/>
      <c r="BS11" s="12"/>
      <c r="BT11" s="12"/>
      <c r="BU11" s="12"/>
      <c r="BV11" s="12"/>
      <c r="BW11" s="12"/>
      <c r="BX11" s="12"/>
      <c r="BY11" s="12"/>
      <c r="BZ11" s="12"/>
      <c r="CA11" s="12"/>
      <c r="CB11" s="12"/>
      <c r="CC11" s="12"/>
      <c r="CD11" s="12"/>
      <c r="CE11" s="12"/>
      <c r="CF11" s="12"/>
      <c r="CG11" s="12"/>
      <c r="CH11" s="12"/>
      <c r="CI11" s="12"/>
      <c r="CJ11" s="12"/>
      <c r="CK11" s="12"/>
      <c r="CL11" s="12"/>
      <c r="CM11" s="12"/>
      <c r="CN11" s="12"/>
      <c r="CO11" s="12"/>
      <c r="CP11" s="12"/>
      <c r="CQ11" s="12"/>
      <c r="CR11" s="12"/>
      <c r="CS11" s="12"/>
      <c r="CT11" s="12"/>
      <c r="CU11" s="12"/>
      <c r="CV11" s="12"/>
      <c r="CW11" s="12"/>
      <c r="CX11" s="12"/>
      <c r="CY11" s="12"/>
      <c r="CZ11" s="12"/>
      <c r="DA11" s="12"/>
      <c r="DB11" s="12"/>
      <c r="DC11" s="12"/>
      <c r="DD11" s="12"/>
      <c r="DE11" s="12"/>
      <c r="DF11" s="12"/>
      <c r="DG11" s="12"/>
      <c r="DH11" s="12"/>
      <c r="DI11" s="12"/>
      <c r="DJ11" s="12"/>
      <c r="DK11" s="12"/>
      <c r="DL11" s="12"/>
      <c r="DM11" s="12"/>
      <c r="DN11" s="12"/>
      <c r="DO11" s="12"/>
      <c r="DP11" s="12"/>
      <c r="DQ11" s="12"/>
      <c r="DR11" s="12"/>
      <c r="DS11" s="12"/>
      <c r="DT11" s="12"/>
      <c r="DU11" s="12"/>
      <c r="DV11" s="12"/>
      <c r="DW11" s="12"/>
      <c r="DX11" s="12"/>
      <c r="DY11" s="12"/>
      <c r="DZ11" s="12"/>
      <c r="EA11" s="12"/>
      <c r="EB11" s="12"/>
      <c r="EC11" s="12"/>
      <c r="ED11" s="12"/>
      <c r="EE11" s="12"/>
      <c r="EF11" s="12"/>
      <c r="EG11" s="12"/>
      <c r="EH11" s="12"/>
      <c r="EI11" s="12"/>
      <c r="EJ11" s="12"/>
      <c r="EK11" s="12"/>
      <c r="EL11" s="12"/>
      <c r="EM11" s="12"/>
      <c r="EN11" s="12"/>
      <c r="EO11" s="12"/>
      <c r="EP11" s="12"/>
      <c r="EQ11" s="12"/>
      <c r="ER11" s="12"/>
      <c r="ES11" s="12"/>
      <c r="ET11" s="12"/>
      <c r="EU11" s="12"/>
      <c r="EV11" s="12"/>
      <c r="EW11" s="12"/>
      <c r="EX11" s="12"/>
      <c r="EY11" s="12"/>
      <c r="EZ11" s="12"/>
      <c r="FA11" s="12"/>
      <c r="FB11" s="12"/>
      <c r="FC11" s="12"/>
      <c r="FD11" s="12"/>
      <c r="FE11" s="12"/>
      <c r="FF11" s="12"/>
      <c r="FG11" s="12"/>
      <c r="FH11" s="12"/>
      <c r="FI11" s="12"/>
      <c r="FJ11" s="12"/>
      <c r="FK11" s="12"/>
      <c r="FL11" s="12"/>
      <c r="FM11" s="12"/>
      <c r="FN11" s="12"/>
      <c r="FO11" s="12"/>
      <c r="FP11" s="12"/>
      <c r="FQ11" s="12"/>
      <c r="FR11" s="12"/>
      <c r="FS11" s="12"/>
      <c r="FT11" s="12"/>
      <c r="FU11" s="12"/>
      <c r="FV11" s="12"/>
      <c r="FW11" s="12"/>
      <c r="FX11" s="12"/>
      <c r="FY11" s="12"/>
      <c r="FZ11" s="12"/>
      <c r="GA11" s="12"/>
      <c r="GB11" s="12"/>
      <c r="GC11" s="12"/>
      <c r="GD11" s="12"/>
      <c r="GE11" s="12"/>
      <c r="GF11" s="12"/>
      <c r="GG11" s="12"/>
      <c r="GH11" s="12"/>
      <c r="GI11" s="12"/>
      <c r="GJ11" s="12"/>
      <c r="GK11" s="12"/>
      <c r="GL11" s="12"/>
      <c r="GM11" s="12"/>
      <c r="GN11" s="12"/>
      <c r="GO11" s="12"/>
      <c r="GP11" s="12"/>
      <c r="GQ11" s="12"/>
      <c r="GR11" s="12"/>
      <c r="GS11" s="12"/>
      <c r="GT11" s="12"/>
      <c r="GU11" s="12"/>
      <c r="GV11" s="12"/>
      <c r="GW11" s="12"/>
      <c r="GX11" s="12"/>
      <c r="GY11" s="12"/>
      <c r="GZ11" s="12"/>
      <c r="HA11" s="12"/>
      <c r="HB11" s="12"/>
      <c r="HC11" s="12"/>
      <c r="HD11" s="12"/>
      <c r="HE11" s="12"/>
      <c r="HF11" s="12"/>
      <c r="HG11" s="12"/>
      <c r="HH11" s="12"/>
      <c r="HI11" s="12"/>
      <c r="HJ11" s="12"/>
      <c r="HK11" s="12"/>
      <c r="HL11" s="12"/>
      <c r="HM11" s="12"/>
      <c r="HN11" s="12"/>
      <c r="HO11" s="12"/>
      <c r="HP11" s="12"/>
      <c r="HQ11" s="12"/>
      <c r="HR11" s="12"/>
      <c r="HS11" s="12"/>
      <c r="HT11" s="12"/>
      <c r="HU11" s="12"/>
      <c r="HV11" s="12"/>
      <c r="HW11" s="12"/>
      <c r="HX11" s="12"/>
      <c r="HY11" s="12"/>
      <c r="HZ11" s="12"/>
      <c r="IA11" s="12"/>
      <c r="IB11" s="12"/>
      <c r="IC11" s="12"/>
      <c r="ID11" s="12"/>
      <c r="IE11" s="12"/>
      <c r="IF11" s="12"/>
      <c r="IG11" s="12"/>
      <c r="IH11" s="12"/>
      <c r="II11" s="12"/>
      <c r="IJ11" s="12"/>
      <c r="IK11" s="12"/>
      <c r="IL11" s="12"/>
      <c r="IM11" s="12"/>
      <c r="IN11" s="12"/>
      <c r="IO11" s="12"/>
      <c r="IP11" s="12"/>
      <c r="IQ11" s="12"/>
      <c r="IR11" s="14"/>
    </row>
    <row r="12" spans="1:252" ht="20.25" customHeight="1">
      <c r="A12" s="781"/>
      <c r="B12" s="782"/>
      <c r="C12" s="782"/>
      <c r="D12" s="783"/>
      <c r="E12" s="787" t="s">
        <v>96</v>
      </c>
      <c r="F12" s="788"/>
      <c r="G12" s="788"/>
      <c r="H12" s="789"/>
      <c r="I12" s="789"/>
      <c r="J12" s="789"/>
      <c r="K12" s="788"/>
      <c r="L12" s="788"/>
      <c r="M12" s="788"/>
      <c r="N12" s="788"/>
      <c r="O12" s="788"/>
      <c r="P12" s="788"/>
      <c r="Q12" s="790"/>
      <c r="R12" s="21"/>
      <c r="S12" s="12"/>
      <c r="T12" s="12"/>
      <c r="U12" s="12"/>
      <c r="V12" s="12"/>
      <c r="W12" s="12"/>
      <c r="X12" s="12"/>
      <c r="Y12" s="12"/>
      <c r="Z12" s="12"/>
      <c r="AA12" s="12"/>
      <c r="AB12" s="12"/>
      <c r="AC12" s="12"/>
      <c r="AD12" s="12"/>
      <c r="AE12" s="12"/>
      <c r="AF12" s="12"/>
      <c r="AG12" s="12"/>
      <c r="AH12" s="12"/>
      <c r="AI12" s="12"/>
      <c r="AJ12" s="12"/>
      <c r="AK12" s="12"/>
      <c r="AL12" s="12"/>
      <c r="AM12" s="12"/>
      <c r="AN12" s="12"/>
      <c r="AO12" s="12"/>
      <c r="AP12" s="12"/>
      <c r="AQ12" s="12"/>
      <c r="AR12" s="12"/>
      <c r="AS12" s="12"/>
      <c r="AT12" s="12"/>
      <c r="AU12" s="12"/>
      <c r="AV12" s="12"/>
      <c r="AW12" s="12"/>
      <c r="AX12" s="12"/>
      <c r="AY12" s="12"/>
      <c r="AZ12" s="12"/>
      <c r="BA12" s="12"/>
      <c r="BB12" s="12"/>
      <c r="BC12" s="12"/>
      <c r="BD12" s="12"/>
      <c r="BE12" s="12"/>
      <c r="BF12" s="12"/>
      <c r="BG12" s="12"/>
      <c r="BH12" s="12"/>
      <c r="BI12" s="12"/>
      <c r="BJ12" s="12"/>
      <c r="BK12" s="12"/>
      <c r="BL12" s="12"/>
      <c r="BM12" s="12"/>
      <c r="BN12" s="12"/>
      <c r="BO12" s="12"/>
      <c r="BP12" s="12"/>
      <c r="BQ12" s="12"/>
      <c r="BR12" s="12"/>
      <c r="BS12" s="12"/>
      <c r="BT12" s="12"/>
      <c r="BU12" s="12"/>
      <c r="BV12" s="12"/>
      <c r="BW12" s="12"/>
      <c r="BX12" s="12"/>
      <c r="BY12" s="12"/>
      <c r="BZ12" s="12"/>
      <c r="CA12" s="12"/>
      <c r="CB12" s="12"/>
      <c r="CC12" s="12"/>
      <c r="CD12" s="12"/>
      <c r="CE12" s="12"/>
      <c r="CF12" s="12"/>
      <c r="CG12" s="12"/>
      <c r="CH12" s="12"/>
      <c r="CI12" s="12"/>
      <c r="CJ12" s="12"/>
      <c r="CK12" s="12"/>
      <c r="CL12" s="12"/>
      <c r="CM12" s="12"/>
      <c r="CN12" s="12"/>
      <c r="CO12" s="12"/>
      <c r="CP12" s="12"/>
      <c r="CQ12" s="12"/>
      <c r="CR12" s="12"/>
      <c r="CS12" s="12"/>
      <c r="CT12" s="12"/>
      <c r="CU12" s="12"/>
      <c r="CV12" s="12"/>
      <c r="CW12" s="12"/>
      <c r="CX12" s="12"/>
      <c r="CY12" s="12"/>
      <c r="CZ12" s="12"/>
      <c r="DA12" s="12"/>
      <c r="DB12" s="12"/>
      <c r="DC12" s="12"/>
      <c r="DD12" s="12"/>
      <c r="DE12" s="12"/>
      <c r="DF12" s="12"/>
      <c r="DG12" s="12"/>
      <c r="DH12" s="12"/>
      <c r="DI12" s="12"/>
      <c r="DJ12" s="12"/>
      <c r="DK12" s="12"/>
      <c r="DL12" s="12"/>
      <c r="DM12" s="12"/>
      <c r="DN12" s="12"/>
      <c r="DO12" s="12"/>
      <c r="DP12" s="12"/>
      <c r="DQ12" s="12"/>
      <c r="DR12" s="12"/>
      <c r="DS12" s="12"/>
      <c r="DT12" s="12"/>
      <c r="DU12" s="12"/>
      <c r="DV12" s="12"/>
      <c r="DW12" s="12"/>
      <c r="DX12" s="12"/>
      <c r="DY12" s="12"/>
      <c r="DZ12" s="12"/>
      <c r="EA12" s="12"/>
      <c r="EB12" s="12"/>
      <c r="EC12" s="12"/>
      <c r="ED12" s="12"/>
      <c r="EE12" s="12"/>
      <c r="EF12" s="12"/>
      <c r="EG12" s="12"/>
      <c r="EH12" s="12"/>
      <c r="EI12" s="12"/>
      <c r="EJ12" s="12"/>
      <c r="EK12" s="12"/>
      <c r="EL12" s="12"/>
      <c r="EM12" s="12"/>
      <c r="EN12" s="12"/>
      <c r="EO12" s="12"/>
      <c r="EP12" s="12"/>
      <c r="EQ12" s="12"/>
      <c r="ER12" s="12"/>
      <c r="ES12" s="12"/>
      <c r="ET12" s="12"/>
      <c r="EU12" s="12"/>
      <c r="EV12" s="12"/>
      <c r="EW12" s="12"/>
      <c r="EX12" s="12"/>
      <c r="EY12" s="12"/>
      <c r="EZ12" s="12"/>
      <c r="FA12" s="12"/>
      <c r="FB12" s="12"/>
      <c r="FC12" s="12"/>
      <c r="FD12" s="12"/>
      <c r="FE12" s="12"/>
      <c r="FF12" s="12"/>
      <c r="FG12" s="12"/>
      <c r="FH12" s="12"/>
      <c r="FI12" s="12"/>
      <c r="FJ12" s="12"/>
      <c r="FK12" s="12"/>
      <c r="FL12" s="12"/>
      <c r="FM12" s="12"/>
      <c r="FN12" s="12"/>
      <c r="FO12" s="12"/>
      <c r="FP12" s="12"/>
      <c r="FQ12" s="12"/>
      <c r="FR12" s="12"/>
      <c r="FS12" s="12"/>
      <c r="FT12" s="12"/>
      <c r="FU12" s="12"/>
      <c r="FV12" s="12"/>
      <c r="FW12" s="12"/>
      <c r="FX12" s="12"/>
      <c r="FY12" s="12"/>
      <c r="FZ12" s="12"/>
      <c r="GA12" s="12"/>
      <c r="GB12" s="12"/>
      <c r="GC12" s="12"/>
      <c r="GD12" s="12"/>
      <c r="GE12" s="12"/>
      <c r="GF12" s="12"/>
      <c r="GG12" s="12"/>
      <c r="GH12" s="12"/>
      <c r="GI12" s="12"/>
      <c r="GJ12" s="12"/>
      <c r="GK12" s="12"/>
      <c r="GL12" s="12"/>
      <c r="GM12" s="12"/>
      <c r="GN12" s="12"/>
      <c r="GO12" s="12"/>
      <c r="GP12" s="12"/>
      <c r="GQ12" s="12"/>
      <c r="GR12" s="12"/>
      <c r="GS12" s="12"/>
      <c r="GT12" s="12"/>
      <c r="GU12" s="12"/>
      <c r="GV12" s="12"/>
      <c r="GW12" s="12"/>
      <c r="GX12" s="12"/>
      <c r="GY12" s="12"/>
      <c r="GZ12" s="12"/>
      <c r="HA12" s="12"/>
      <c r="HB12" s="12"/>
      <c r="HC12" s="12"/>
      <c r="HD12" s="12"/>
      <c r="HE12" s="12"/>
      <c r="HF12" s="12"/>
      <c r="HG12" s="12"/>
      <c r="HH12" s="12"/>
      <c r="HI12" s="12"/>
      <c r="HJ12" s="12"/>
      <c r="HK12" s="12"/>
      <c r="HL12" s="12"/>
      <c r="HM12" s="12"/>
      <c r="HN12" s="12"/>
      <c r="HO12" s="12"/>
      <c r="HP12" s="12"/>
      <c r="HQ12" s="12"/>
      <c r="HR12" s="12"/>
      <c r="HS12" s="12"/>
      <c r="HT12" s="12"/>
      <c r="HU12" s="12"/>
      <c r="HV12" s="12"/>
      <c r="HW12" s="12"/>
      <c r="HX12" s="12"/>
      <c r="HY12" s="12"/>
      <c r="HZ12" s="12"/>
      <c r="IA12" s="12"/>
      <c r="IB12" s="12"/>
      <c r="IC12" s="12"/>
      <c r="ID12" s="12"/>
      <c r="IE12" s="12"/>
      <c r="IF12" s="12"/>
      <c r="IG12" s="12"/>
      <c r="IH12" s="12"/>
      <c r="II12" s="12"/>
      <c r="IJ12" s="12"/>
      <c r="IK12" s="12"/>
      <c r="IL12" s="12"/>
      <c r="IM12" s="12"/>
      <c r="IN12" s="12"/>
      <c r="IO12" s="12"/>
      <c r="IP12" s="12"/>
      <c r="IQ12" s="12"/>
      <c r="IR12" s="14"/>
    </row>
    <row r="13" spans="1:252" ht="42.25" customHeight="1">
      <c r="A13" s="784"/>
      <c r="B13" s="785"/>
      <c r="C13" s="785"/>
      <c r="D13" s="786"/>
      <c r="E13" s="791"/>
      <c r="F13" s="792"/>
      <c r="G13" s="792"/>
      <c r="H13" s="792"/>
      <c r="I13" s="792"/>
      <c r="J13" s="792"/>
      <c r="K13" s="792"/>
      <c r="L13" s="792"/>
      <c r="M13" s="792"/>
      <c r="N13" s="792"/>
      <c r="O13" s="792"/>
      <c r="P13" s="792"/>
      <c r="Q13" s="793"/>
      <c r="R13" s="21"/>
      <c r="S13" s="12"/>
      <c r="T13" s="12"/>
      <c r="U13" s="12"/>
      <c r="V13" s="12"/>
      <c r="W13" s="12"/>
      <c r="X13" s="12"/>
      <c r="Y13" s="12"/>
      <c r="Z13" s="12"/>
      <c r="AA13" s="12"/>
      <c r="AB13" s="12"/>
      <c r="AC13" s="12"/>
      <c r="AD13" s="12"/>
      <c r="AE13" s="12"/>
      <c r="AF13" s="12"/>
      <c r="AG13" s="12"/>
      <c r="AH13" s="12"/>
      <c r="AI13" s="12"/>
      <c r="AJ13" s="12"/>
      <c r="AK13" s="12"/>
      <c r="AL13" s="12"/>
      <c r="AM13" s="12"/>
      <c r="AN13" s="12"/>
      <c r="AO13" s="12"/>
      <c r="AP13" s="12"/>
      <c r="AQ13" s="12"/>
      <c r="AR13" s="12"/>
      <c r="AS13" s="12"/>
      <c r="AT13" s="12"/>
      <c r="AU13" s="12"/>
      <c r="AV13" s="12"/>
      <c r="AW13" s="12"/>
      <c r="AX13" s="12"/>
      <c r="AY13" s="12"/>
      <c r="AZ13" s="12"/>
      <c r="BA13" s="12"/>
      <c r="BB13" s="12"/>
      <c r="BC13" s="12"/>
      <c r="BD13" s="12"/>
      <c r="BE13" s="12"/>
      <c r="BF13" s="12"/>
      <c r="BG13" s="12"/>
      <c r="BH13" s="12"/>
      <c r="BI13" s="12"/>
      <c r="BJ13" s="12"/>
      <c r="BK13" s="12"/>
      <c r="BL13" s="12"/>
      <c r="BM13" s="12"/>
      <c r="BN13" s="12"/>
      <c r="BO13" s="12"/>
      <c r="BP13" s="12"/>
      <c r="BQ13" s="12"/>
      <c r="BR13" s="12"/>
      <c r="BS13" s="12"/>
      <c r="BT13" s="12"/>
      <c r="BU13" s="12"/>
      <c r="BV13" s="12"/>
      <c r="BW13" s="12"/>
      <c r="BX13" s="12"/>
      <c r="BY13" s="12"/>
      <c r="BZ13" s="12"/>
      <c r="CA13" s="12"/>
      <c r="CB13" s="12"/>
      <c r="CC13" s="12"/>
      <c r="CD13" s="12"/>
      <c r="CE13" s="12"/>
      <c r="CF13" s="12"/>
      <c r="CG13" s="12"/>
      <c r="CH13" s="12"/>
      <c r="CI13" s="12"/>
      <c r="CJ13" s="12"/>
      <c r="CK13" s="12"/>
      <c r="CL13" s="12"/>
      <c r="CM13" s="12"/>
      <c r="CN13" s="12"/>
      <c r="CO13" s="12"/>
      <c r="CP13" s="12"/>
      <c r="CQ13" s="12"/>
      <c r="CR13" s="12"/>
      <c r="CS13" s="12"/>
      <c r="CT13" s="12"/>
      <c r="CU13" s="12"/>
      <c r="CV13" s="12"/>
      <c r="CW13" s="12"/>
      <c r="CX13" s="12"/>
      <c r="CY13" s="12"/>
      <c r="CZ13" s="12"/>
      <c r="DA13" s="12"/>
      <c r="DB13" s="12"/>
      <c r="DC13" s="12"/>
      <c r="DD13" s="12"/>
      <c r="DE13" s="12"/>
      <c r="DF13" s="12"/>
      <c r="DG13" s="12"/>
      <c r="DH13" s="12"/>
      <c r="DI13" s="12"/>
      <c r="DJ13" s="12"/>
      <c r="DK13" s="12"/>
      <c r="DL13" s="12"/>
      <c r="DM13" s="12"/>
      <c r="DN13" s="12"/>
      <c r="DO13" s="12"/>
      <c r="DP13" s="12"/>
      <c r="DQ13" s="12"/>
      <c r="DR13" s="12"/>
      <c r="DS13" s="12"/>
      <c r="DT13" s="12"/>
      <c r="DU13" s="12"/>
      <c r="DV13" s="12"/>
      <c r="DW13" s="12"/>
      <c r="DX13" s="12"/>
      <c r="DY13" s="12"/>
      <c r="DZ13" s="12"/>
      <c r="EA13" s="12"/>
      <c r="EB13" s="12"/>
      <c r="EC13" s="12"/>
      <c r="ED13" s="12"/>
      <c r="EE13" s="12"/>
      <c r="EF13" s="12"/>
      <c r="EG13" s="12"/>
      <c r="EH13" s="12"/>
      <c r="EI13" s="12"/>
      <c r="EJ13" s="12"/>
      <c r="EK13" s="12"/>
      <c r="EL13" s="12"/>
      <c r="EM13" s="12"/>
      <c r="EN13" s="12"/>
      <c r="EO13" s="12"/>
      <c r="EP13" s="12"/>
      <c r="EQ13" s="12"/>
      <c r="ER13" s="12"/>
      <c r="ES13" s="12"/>
      <c r="ET13" s="12"/>
      <c r="EU13" s="12"/>
      <c r="EV13" s="12"/>
      <c r="EW13" s="12"/>
      <c r="EX13" s="12"/>
      <c r="EY13" s="12"/>
      <c r="EZ13" s="12"/>
      <c r="FA13" s="12"/>
      <c r="FB13" s="12"/>
      <c r="FC13" s="12"/>
      <c r="FD13" s="12"/>
      <c r="FE13" s="12"/>
      <c r="FF13" s="12"/>
      <c r="FG13" s="12"/>
      <c r="FH13" s="12"/>
      <c r="FI13" s="12"/>
      <c r="FJ13" s="12"/>
      <c r="FK13" s="12"/>
      <c r="FL13" s="12"/>
      <c r="FM13" s="12"/>
      <c r="FN13" s="12"/>
      <c r="FO13" s="12"/>
      <c r="FP13" s="12"/>
      <c r="FQ13" s="12"/>
      <c r="FR13" s="12"/>
      <c r="FS13" s="12"/>
      <c r="FT13" s="12"/>
      <c r="FU13" s="12"/>
      <c r="FV13" s="12"/>
      <c r="FW13" s="12"/>
      <c r="FX13" s="12"/>
      <c r="FY13" s="12"/>
      <c r="FZ13" s="12"/>
      <c r="GA13" s="12"/>
      <c r="GB13" s="12"/>
      <c r="GC13" s="12"/>
      <c r="GD13" s="12"/>
      <c r="GE13" s="12"/>
      <c r="GF13" s="12"/>
      <c r="GG13" s="12"/>
      <c r="GH13" s="12"/>
      <c r="GI13" s="12"/>
      <c r="GJ13" s="12"/>
      <c r="GK13" s="12"/>
      <c r="GL13" s="12"/>
      <c r="GM13" s="12"/>
      <c r="GN13" s="12"/>
      <c r="GO13" s="12"/>
      <c r="GP13" s="12"/>
      <c r="GQ13" s="12"/>
      <c r="GR13" s="12"/>
      <c r="GS13" s="12"/>
      <c r="GT13" s="12"/>
      <c r="GU13" s="12"/>
      <c r="GV13" s="12"/>
      <c r="GW13" s="12"/>
      <c r="GX13" s="12"/>
      <c r="GY13" s="12"/>
      <c r="GZ13" s="12"/>
      <c r="HA13" s="12"/>
      <c r="HB13" s="12"/>
      <c r="HC13" s="12"/>
      <c r="HD13" s="12"/>
      <c r="HE13" s="12"/>
      <c r="HF13" s="12"/>
      <c r="HG13" s="12"/>
      <c r="HH13" s="12"/>
      <c r="HI13" s="12"/>
      <c r="HJ13" s="12"/>
      <c r="HK13" s="12"/>
      <c r="HL13" s="12"/>
      <c r="HM13" s="12"/>
      <c r="HN13" s="12"/>
      <c r="HO13" s="12"/>
      <c r="HP13" s="12"/>
      <c r="HQ13" s="12"/>
      <c r="HR13" s="12"/>
      <c r="HS13" s="12"/>
      <c r="HT13" s="12"/>
      <c r="HU13" s="12"/>
      <c r="HV13" s="12"/>
      <c r="HW13" s="12"/>
      <c r="HX13" s="12"/>
      <c r="HY13" s="12"/>
      <c r="HZ13" s="12"/>
      <c r="IA13" s="12"/>
      <c r="IB13" s="12"/>
      <c r="IC13" s="12"/>
      <c r="ID13" s="12"/>
      <c r="IE13" s="12"/>
      <c r="IF13" s="12"/>
      <c r="IG13" s="12"/>
      <c r="IH13" s="12"/>
      <c r="II13" s="12"/>
      <c r="IJ13" s="12"/>
      <c r="IK13" s="12"/>
      <c r="IL13" s="12"/>
      <c r="IM13" s="12"/>
      <c r="IN13" s="12"/>
      <c r="IO13" s="12"/>
      <c r="IP13" s="12"/>
      <c r="IQ13" s="12"/>
      <c r="IR13" s="14"/>
    </row>
    <row r="14" spans="1:252" ht="80" customHeight="1">
      <c r="A14" s="434" t="s">
        <v>500</v>
      </c>
      <c r="B14" s="553" t="s">
        <v>501</v>
      </c>
      <c r="C14" s="554" t="s">
        <v>502</v>
      </c>
      <c r="D14" s="555" t="s">
        <v>503</v>
      </c>
      <c r="E14" s="556" t="s">
        <v>504</v>
      </c>
      <c r="F14" s="557" t="s">
        <v>505</v>
      </c>
      <c r="G14" s="558" t="s">
        <v>506</v>
      </c>
      <c r="H14" s="559" t="s">
        <v>507</v>
      </c>
      <c r="I14" s="560" t="s">
        <v>508</v>
      </c>
      <c r="J14" s="561" t="s">
        <v>509</v>
      </c>
      <c r="K14" s="562" t="s">
        <v>510</v>
      </c>
      <c r="L14" s="563" t="s">
        <v>511</v>
      </c>
      <c r="M14" s="564" t="s">
        <v>512</v>
      </c>
      <c r="N14" s="334" t="s">
        <v>513</v>
      </c>
      <c r="O14" s="334" t="s">
        <v>514</v>
      </c>
      <c r="P14" s="334" t="s">
        <v>515</v>
      </c>
      <c r="Q14" s="334" t="s">
        <v>516</v>
      </c>
      <c r="R14" s="21"/>
      <c r="S14" s="12"/>
      <c r="T14" s="12"/>
      <c r="U14" s="12"/>
      <c r="V14" s="12"/>
      <c r="W14" s="12"/>
      <c r="X14" s="12"/>
      <c r="Y14" s="12"/>
      <c r="Z14" s="12"/>
      <c r="AA14" s="12"/>
      <c r="AB14" s="12"/>
      <c r="AC14" s="12"/>
      <c r="AD14" s="12"/>
      <c r="AE14" s="12"/>
      <c r="AF14" s="12"/>
      <c r="AG14" s="12"/>
      <c r="AH14" s="12"/>
      <c r="AI14" s="12"/>
      <c r="AJ14" s="12"/>
      <c r="AK14" s="12"/>
      <c r="AL14" s="12"/>
      <c r="AM14" s="12"/>
      <c r="AN14" s="12"/>
      <c r="AO14" s="12"/>
      <c r="AP14" s="12"/>
      <c r="AQ14" s="12"/>
      <c r="AR14" s="12"/>
      <c r="AS14" s="12"/>
      <c r="AT14" s="12"/>
      <c r="AU14" s="12"/>
      <c r="AV14" s="12"/>
      <c r="AW14" s="12"/>
      <c r="AX14" s="12"/>
      <c r="AY14" s="12"/>
      <c r="AZ14" s="12"/>
      <c r="BA14" s="12"/>
      <c r="BB14" s="12"/>
      <c r="BC14" s="12"/>
      <c r="BD14" s="12"/>
      <c r="BE14" s="12"/>
      <c r="BF14" s="12"/>
      <c r="BG14" s="12"/>
      <c r="BH14" s="12"/>
      <c r="BI14" s="12"/>
      <c r="BJ14" s="12"/>
      <c r="BK14" s="12"/>
      <c r="BL14" s="12"/>
      <c r="BM14" s="12"/>
      <c r="BN14" s="12"/>
      <c r="BO14" s="12"/>
      <c r="BP14" s="12"/>
      <c r="BQ14" s="12"/>
      <c r="BR14" s="12"/>
      <c r="BS14" s="12"/>
      <c r="BT14" s="12"/>
      <c r="BU14" s="12"/>
      <c r="BV14" s="12"/>
      <c r="BW14" s="12"/>
      <c r="BX14" s="12"/>
      <c r="BY14" s="12"/>
      <c r="BZ14" s="12"/>
      <c r="CA14" s="12"/>
      <c r="CB14" s="12"/>
      <c r="CC14" s="12"/>
      <c r="CD14" s="12"/>
      <c r="CE14" s="12"/>
      <c r="CF14" s="12"/>
      <c r="CG14" s="12"/>
      <c r="CH14" s="12"/>
      <c r="CI14" s="12"/>
      <c r="CJ14" s="12"/>
      <c r="CK14" s="12"/>
      <c r="CL14" s="12"/>
      <c r="CM14" s="12"/>
      <c r="CN14" s="12"/>
      <c r="CO14" s="12"/>
      <c r="CP14" s="12"/>
      <c r="CQ14" s="12"/>
      <c r="CR14" s="12"/>
      <c r="CS14" s="12"/>
      <c r="CT14" s="12"/>
      <c r="CU14" s="12"/>
      <c r="CV14" s="12"/>
      <c r="CW14" s="12"/>
      <c r="CX14" s="12"/>
      <c r="CY14" s="12"/>
      <c r="CZ14" s="12"/>
      <c r="DA14" s="12"/>
      <c r="DB14" s="12"/>
      <c r="DC14" s="12"/>
      <c r="DD14" s="12"/>
      <c r="DE14" s="12"/>
      <c r="DF14" s="12"/>
      <c r="DG14" s="12"/>
      <c r="DH14" s="12"/>
      <c r="DI14" s="12"/>
      <c r="DJ14" s="12"/>
      <c r="DK14" s="12"/>
      <c r="DL14" s="12"/>
      <c r="DM14" s="12"/>
      <c r="DN14" s="12"/>
      <c r="DO14" s="12"/>
      <c r="DP14" s="12"/>
      <c r="DQ14" s="12"/>
      <c r="DR14" s="12"/>
      <c r="DS14" s="12"/>
      <c r="DT14" s="12"/>
      <c r="DU14" s="12"/>
      <c r="DV14" s="12"/>
      <c r="DW14" s="12"/>
      <c r="DX14" s="12"/>
      <c r="DY14" s="12"/>
      <c r="DZ14" s="12"/>
      <c r="EA14" s="12"/>
      <c r="EB14" s="12"/>
      <c r="EC14" s="12"/>
      <c r="ED14" s="12"/>
      <c r="EE14" s="12"/>
      <c r="EF14" s="12"/>
      <c r="EG14" s="12"/>
      <c r="EH14" s="12"/>
      <c r="EI14" s="12"/>
      <c r="EJ14" s="12"/>
      <c r="EK14" s="12"/>
      <c r="EL14" s="12"/>
      <c r="EM14" s="12"/>
      <c r="EN14" s="12"/>
      <c r="EO14" s="12"/>
      <c r="EP14" s="12"/>
      <c r="EQ14" s="12"/>
      <c r="ER14" s="12"/>
      <c r="ES14" s="12"/>
      <c r="ET14" s="12"/>
      <c r="EU14" s="12"/>
      <c r="EV14" s="12"/>
      <c r="EW14" s="12"/>
      <c r="EX14" s="12"/>
      <c r="EY14" s="12"/>
      <c r="EZ14" s="12"/>
      <c r="FA14" s="12"/>
      <c r="FB14" s="12"/>
      <c r="FC14" s="12"/>
      <c r="FD14" s="12"/>
      <c r="FE14" s="12"/>
      <c r="FF14" s="12"/>
      <c r="FG14" s="12"/>
      <c r="FH14" s="12"/>
      <c r="FI14" s="12"/>
      <c r="FJ14" s="12"/>
      <c r="FK14" s="12"/>
      <c r="FL14" s="12"/>
      <c r="FM14" s="12"/>
      <c r="FN14" s="12"/>
      <c r="FO14" s="12"/>
      <c r="FP14" s="12"/>
      <c r="FQ14" s="12"/>
      <c r="FR14" s="12"/>
      <c r="FS14" s="12"/>
      <c r="FT14" s="12"/>
      <c r="FU14" s="12"/>
      <c r="FV14" s="12"/>
      <c r="FW14" s="12"/>
      <c r="FX14" s="12"/>
      <c r="FY14" s="12"/>
      <c r="FZ14" s="12"/>
      <c r="GA14" s="12"/>
      <c r="GB14" s="12"/>
      <c r="GC14" s="12"/>
      <c r="GD14" s="12"/>
      <c r="GE14" s="12"/>
      <c r="GF14" s="12"/>
      <c r="GG14" s="12"/>
      <c r="GH14" s="12"/>
      <c r="GI14" s="12"/>
      <c r="GJ14" s="12"/>
      <c r="GK14" s="12"/>
      <c r="GL14" s="12"/>
      <c r="GM14" s="12"/>
      <c r="GN14" s="12"/>
      <c r="GO14" s="12"/>
      <c r="GP14" s="12"/>
      <c r="GQ14" s="12"/>
      <c r="GR14" s="12"/>
      <c r="GS14" s="12"/>
      <c r="GT14" s="12"/>
      <c r="GU14" s="12"/>
      <c r="GV14" s="12"/>
      <c r="GW14" s="12"/>
      <c r="GX14" s="12"/>
      <c r="GY14" s="12"/>
      <c r="GZ14" s="12"/>
      <c r="HA14" s="12"/>
      <c r="HB14" s="12"/>
      <c r="HC14" s="12"/>
      <c r="HD14" s="12"/>
      <c r="HE14" s="12"/>
      <c r="HF14" s="12"/>
      <c r="HG14" s="12"/>
      <c r="HH14" s="12"/>
      <c r="HI14" s="12"/>
      <c r="HJ14" s="12"/>
      <c r="HK14" s="12"/>
      <c r="HL14" s="12"/>
      <c r="HM14" s="12"/>
      <c r="HN14" s="12"/>
      <c r="HO14" s="12"/>
      <c r="HP14" s="12"/>
      <c r="HQ14" s="12"/>
      <c r="HR14" s="12"/>
      <c r="HS14" s="12"/>
      <c r="HT14" s="12"/>
      <c r="HU14" s="12"/>
      <c r="HV14" s="12"/>
      <c r="HW14" s="12"/>
      <c r="HX14" s="12"/>
      <c r="HY14" s="12"/>
      <c r="HZ14" s="12"/>
      <c r="IA14" s="12"/>
      <c r="IB14" s="12"/>
      <c r="IC14" s="12"/>
      <c r="ID14" s="12"/>
      <c r="IE14" s="12"/>
      <c r="IF14" s="12"/>
      <c r="IG14" s="12"/>
      <c r="IH14" s="12"/>
      <c r="II14" s="12"/>
      <c r="IJ14" s="12"/>
      <c r="IK14" s="12"/>
      <c r="IL14" s="12"/>
      <c r="IM14" s="12"/>
      <c r="IN14" s="12"/>
      <c r="IO14" s="12"/>
      <c r="IP14" s="12"/>
      <c r="IQ14" s="12"/>
      <c r="IR14" s="14"/>
    </row>
    <row r="15" spans="1:252" ht="170.5" customHeight="1">
      <c r="A15" s="641" t="s">
        <v>554</v>
      </c>
      <c r="B15" s="33" t="s">
        <v>248</v>
      </c>
      <c r="C15" s="565"/>
      <c r="D15" s="566">
        <v>350</v>
      </c>
      <c r="E15" s="567"/>
      <c r="F15" s="568"/>
      <c r="G15" s="569"/>
      <c r="H15" s="570"/>
      <c r="I15" s="571"/>
      <c r="J15" s="572"/>
      <c r="K15" s="573"/>
      <c r="L15" s="574"/>
      <c r="M15" s="575"/>
      <c r="N15" s="576">
        <f t="shared" ref="N15:N23" si="0">SUM(E15:M15)</f>
        <v>0</v>
      </c>
      <c r="O15" s="576">
        <f t="shared" ref="O15:O20" si="1">3*N15</f>
        <v>0</v>
      </c>
      <c r="P15" s="576">
        <f>3.3*N15</f>
        <v>0</v>
      </c>
      <c r="Q15" s="577">
        <f t="shared" ref="Q15:Q23" si="2">D15*N15</f>
        <v>0</v>
      </c>
      <c r="R15" s="21"/>
      <c r="S15" s="12"/>
      <c r="T15" s="12"/>
      <c r="U15" s="12"/>
      <c r="V15" s="12"/>
      <c r="W15" s="12"/>
      <c r="X15" s="12"/>
      <c r="Y15" s="12"/>
      <c r="Z15" s="12"/>
      <c r="AA15" s="12"/>
      <c r="AB15" s="12"/>
      <c r="AC15" s="12"/>
      <c r="AD15" s="12"/>
      <c r="AE15" s="12"/>
      <c r="AF15" s="12"/>
      <c r="AG15" s="12"/>
      <c r="AH15" s="12"/>
      <c r="AI15" s="12"/>
      <c r="AJ15" s="12"/>
      <c r="AK15" s="12"/>
      <c r="AL15" s="12"/>
      <c r="AM15" s="12"/>
      <c r="AN15" s="12"/>
      <c r="AO15" s="12"/>
      <c r="AP15" s="12"/>
      <c r="AQ15" s="12"/>
      <c r="AR15" s="12"/>
      <c r="AS15" s="12"/>
      <c r="AT15" s="12"/>
      <c r="AU15" s="12"/>
      <c r="AV15" s="12"/>
      <c r="AW15" s="12"/>
      <c r="AX15" s="12"/>
      <c r="AY15" s="12"/>
      <c r="AZ15" s="12"/>
      <c r="BA15" s="12"/>
      <c r="BB15" s="12"/>
      <c r="BC15" s="12"/>
      <c r="BD15" s="12"/>
      <c r="BE15" s="12"/>
      <c r="BF15" s="12"/>
      <c r="BG15" s="12"/>
      <c r="BH15" s="12"/>
      <c r="BI15" s="12"/>
      <c r="BJ15" s="12"/>
      <c r="BK15" s="12"/>
      <c r="BL15" s="12"/>
      <c r="BM15" s="12"/>
      <c r="BN15" s="12"/>
      <c r="BO15" s="12"/>
      <c r="BP15" s="12"/>
      <c r="BQ15" s="12"/>
      <c r="BR15" s="12"/>
      <c r="BS15" s="12"/>
      <c r="BT15" s="12"/>
      <c r="BU15" s="12"/>
      <c r="BV15" s="12"/>
      <c r="BW15" s="12"/>
      <c r="BX15" s="12"/>
      <c r="BY15" s="12"/>
      <c r="BZ15" s="12"/>
      <c r="CA15" s="12"/>
      <c r="CB15" s="12"/>
      <c r="CC15" s="12"/>
      <c r="CD15" s="12"/>
      <c r="CE15" s="12"/>
      <c r="CF15" s="12"/>
      <c r="CG15" s="12"/>
      <c r="CH15" s="12"/>
      <c r="CI15" s="12"/>
      <c r="CJ15" s="12"/>
      <c r="CK15" s="12"/>
      <c r="CL15" s="12"/>
      <c r="CM15" s="12"/>
      <c r="CN15" s="12"/>
      <c r="CO15" s="12"/>
      <c r="CP15" s="12"/>
      <c r="CQ15" s="12"/>
      <c r="CR15" s="12"/>
      <c r="CS15" s="12"/>
      <c r="CT15" s="12"/>
      <c r="CU15" s="12"/>
      <c r="CV15" s="12"/>
      <c r="CW15" s="12"/>
      <c r="CX15" s="12"/>
      <c r="CY15" s="12"/>
      <c r="CZ15" s="12"/>
      <c r="DA15" s="12"/>
      <c r="DB15" s="12"/>
      <c r="DC15" s="12"/>
      <c r="DD15" s="12"/>
      <c r="DE15" s="12"/>
      <c r="DF15" s="12"/>
      <c r="DG15" s="12"/>
      <c r="DH15" s="12"/>
      <c r="DI15" s="12"/>
      <c r="DJ15" s="12"/>
      <c r="DK15" s="12"/>
      <c r="DL15" s="12"/>
      <c r="DM15" s="12"/>
      <c r="DN15" s="12"/>
      <c r="DO15" s="12"/>
      <c r="DP15" s="12"/>
      <c r="DQ15" s="12"/>
      <c r="DR15" s="12"/>
      <c r="DS15" s="12"/>
      <c r="DT15" s="12"/>
      <c r="DU15" s="12"/>
      <c r="DV15" s="12"/>
      <c r="DW15" s="12"/>
      <c r="DX15" s="12"/>
      <c r="DY15" s="12"/>
      <c r="DZ15" s="12"/>
      <c r="EA15" s="12"/>
      <c r="EB15" s="12"/>
      <c r="EC15" s="12"/>
      <c r="ED15" s="12"/>
      <c r="EE15" s="12"/>
      <c r="EF15" s="12"/>
      <c r="EG15" s="12"/>
      <c r="EH15" s="12"/>
      <c r="EI15" s="12"/>
      <c r="EJ15" s="12"/>
      <c r="EK15" s="12"/>
      <c r="EL15" s="12"/>
      <c r="EM15" s="12"/>
      <c r="EN15" s="12"/>
      <c r="EO15" s="12"/>
      <c r="EP15" s="12"/>
      <c r="EQ15" s="12"/>
      <c r="ER15" s="12"/>
      <c r="ES15" s="12"/>
      <c r="ET15" s="12"/>
      <c r="EU15" s="12"/>
      <c r="EV15" s="12"/>
      <c r="EW15" s="12"/>
      <c r="EX15" s="12"/>
      <c r="EY15" s="12"/>
      <c r="EZ15" s="12"/>
      <c r="FA15" s="12"/>
      <c r="FB15" s="12"/>
      <c r="FC15" s="12"/>
      <c r="FD15" s="12"/>
      <c r="FE15" s="12"/>
      <c r="FF15" s="12"/>
      <c r="FG15" s="12"/>
      <c r="FH15" s="12"/>
      <c r="FI15" s="12"/>
      <c r="FJ15" s="12"/>
      <c r="FK15" s="12"/>
      <c r="FL15" s="12"/>
      <c r="FM15" s="12"/>
      <c r="FN15" s="12"/>
      <c r="FO15" s="12"/>
      <c r="FP15" s="12"/>
      <c r="FQ15" s="12"/>
      <c r="FR15" s="12"/>
      <c r="FS15" s="12"/>
      <c r="FT15" s="12"/>
      <c r="FU15" s="12"/>
      <c r="FV15" s="12"/>
      <c r="FW15" s="12"/>
      <c r="FX15" s="12"/>
      <c r="FY15" s="12"/>
      <c r="FZ15" s="12"/>
      <c r="GA15" s="12"/>
      <c r="GB15" s="12"/>
      <c r="GC15" s="12"/>
      <c r="GD15" s="12"/>
      <c r="GE15" s="12"/>
      <c r="GF15" s="12"/>
      <c r="GG15" s="12"/>
      <c r="GH15" s="12"/>
      <c r="GI15" s="12"/>
      <c r="GJ15" s="12"/>
      <c r="GK15" s="12"/>
      <c r="GL15" s="12"/>
      <c r="GM15" s="12"/>
      <c r="GN15" s="12"/>
      <c r="GO15" s="12"/>
      <c r="GP15" s="12"/>
      <c r="GQ15" s="12"/>
      <c r="GR15" s="12"/>
      <c r="GS15" s="12"/>
      <c r="GT15" s="12"/>
      <c r="GU15" s="12"/>
      <c r="GV15" s="12"/>
      <c r="GW15" s="12"/>
      <c r="GX15" s="12"/>
      <c r="GY15" s="12"/>
      <c r="GZ15" s="12"/>
      <c r="HA15" s="12"/>
      <c r="HB15" s="12"/>
      <c r="HC15" s="12"/>
      <c r="HD15" s="12"/>
      <c r="HE15" s="12"/>
      <c r="HF15" s="12"/>
      <c r="HG15" s="12"/>
      <c r="HH15" s="12"/>
      <c r="HI15" s="12"/>
      <c r="HJ15" s="12"/>
      <c r="HK15" s="12"/>
      <c r="HL15" s="12"/>
      <c r="HM15" s="12"/>
      <c r="HN15" s="12"/>
      <c r="HO15" s="12"/>
      <c r="HP15" s="12"/>
      <c r="HQ15" s="12"/>
      <c r="HR15" s="12"/>
      <c r="HS15" s="12"/>
      <c r="HT15" s="12"/>
      <c r="HU15" s="12"/>
      <c r="HV15" s="12"/>
      <c r="HW15" s="12"/>
      <c r="HX15" s="12"/>
      <c r="HY15" s="12"/>
      <c r="HZ15" s="12"/>
      <c r="IA15" s="12"/>
      <c r="IB15" s="12"/>
      <c r="IC15" s="12"/>
      <c r="ID15" s="12"/>
      <c r="IE15" s="12"/>
      <c r="IF15" s="12"/>
      <c r="IG15" s="12"/>
      <c r="IH15" s="12"/>
      <c r="II15" s="12"/>
      <c r="IJ15" s="12"/>
      <c r="IK15" s="12"/>
      <c r="IL15" s="12"/>
      <c r="IM15" s="12"/>
      <c r="IN15" s="12"/>
      <c r="IO15" s="12"/>
      <c r="IP15" s="12"/>
      <c r="IQ15" s="12"/>
      <c r="IR15" s="14"/>
    </row>
    <row r="16" spans="1:252" ht="163.25" customHeight="1">
      <c r="A16" s="641" t="s">
        <v>555</v>
      </c>
      <c r="B16" s="33" t="s">
        <v>248</v>
      </c>
      <c r="C16" s="565"/>
      <c r="D16" s="566">
        <v>350</v>
      </c>
      <c r="E16" s="567"/>
      <c r="F16" s="568"/>
      <c r="G16" s="569"/>
      <c r="H16" s="570"/>
      <c r="I16" s="571"/>
      <c r="J16" s="572"/>
      <c r="K16" s="573"/>
      <c r="L16" s="574"/>
      <c r="M16" s="575"/>
      <c r="N16" s="576">
        <f t="shared" si="0"/>
        <v>0</v>
      </c>
      <c r="O16" s="576">
        <f t="shared" si="1"/>
        <v>0</v>
      </c>
      <c r="P16" s="576">
        <f>3.3*N16</f>
        <v>0</v>
      </c>
      <c r="Q16" s="577">
        <f t="shared" si="2"/>
        <v>0</v>
      </c>
      <c r="R16" s="21"/>
      <c r="S16" s="12"/>
      <c r="T16" s="12"/>
      <c r="U16" s="12"/>
      <c r="V16" s="12"/>
      <c r="W16" s="12"/>
      <c r="X16" s="12"/>
      <c r="Y16" s="12"/>
      <c r="Z16" s="12"/>
      <c r="AA16" s="12"/>
      <c r="AB16" s="12"/>
      <c r="AC16" s="12"/>
      <c r="AD16" s="12"/>
      <c r="AE16" s="12"/>
      <c r="AF16" s="12"/>
      <c r="AG16" s="12"/>
      <c r="AH16" s="12"/>
      <c r="AI16" s="12"/>
      <c r="AJ16" s="12"/>
      <c r="AK16" s="12"/>
      <c r="AL16" s="12"/>
      <c r="AM16" s="12"/>
      <c r="AN16" s="12"/>
      <c r="AO16" s="12"/>
      <c r="AP16" s="12"/>
      <c r="AQ16" s="12"/>
      <c r="AR16" s="12"/>
      <c r="AS16" s="12"/>
      <c r="AT16" s="12"/>
      <c r="AU16" s="12"/>
      <c r="AV16" s="12"/>
      <c r="AW16" s="12"/>
      <c r="AX16" s="12"/>
      <c r="AY16" s="12"/>
      <c r="AZ16" s="12"/>
      <c r="BA16" s="12"/>
      <c r="BB16" s="12"/>
      <c r="BC16" s="12"/>
      <c r="BD16" s="12"/>
      <c r="BE16" s="12"/>
      <c r="BF16" s="12"/>
      <c r="BG16" s="12"/>
      <c r="BH16" s="12"/>
      <c r="BI16" s="12"/>
      <c r="BJ16" s="12"/>
      <c r="BK16" s="12"/>
      <c r="BL16" s="12"/>
      <c r="BM16" s="12"/>
      <c r="BN16" s="12"/>
      <c r="BO16" s="12"/>
      <c r="BP16" s="12"/>
      <c r="BQ16" s="12"/>
      <c r="BR16" s="12"/>
      <c r="BS16" s="12"/>
      <c r="BT16" s="12"/>
      <c r="BU16" s="12"/>
      <c r="BV16" s="12"/>
      <c r="BW16" s="12"/>
      <c r="BX16" s="12"/>
      <c r="BY16" s="12"/>
      <c r="BZ16" s="12"/>
      <c r="CA16" s="12"/>
      <c r="CB16" s="12"/>
      <c r="CC16" s="12"/>
      <c r="CD16" s="12"/>
      <c r="CE16" s="12"/>
      <c r="CF16" s="12"/>
      <c r="CG16" s="12"/>
      <c r="CH16" s="12"/>
      <c r="CI16" s="12"/>
      <c r="CJ16" s="12"/>
      <c r="CK16" s="12"/>
      <c r="CL16" s="12"/>
      <c r="CM16" s="12"/>
      <c r="CN16" s="12"/>
      <c r="CO16" s="12"/>
      <c r="CP16" s="12"/>
      <c r="CQ16" s="12"/>
      <c r="CR16" s="12"/>
      <c r="CS16" s="12"/>
      <c r="CT16" s="12"/>
      <c r="CU16" s="12"/>
      <c r="CV16" s="12"/>
      <c r="CW16" s="12"/>
      <c r="CX16" s="12"/>
      <c r="CY16" s="12"/>
      <c r="CZ16" s="12"/>
      <c r="DA16" s="12"/>
      <c r="DB16" s="12"/>
      <c r="DC16" s="12"/>
      <c r="DD16" s="12"/>
      <c r="DE16" s="12"/>
      <c r="DF16" s="12"/>
      <c r="DG16" s="12"/>
      <c r="DH16" s="12"/>
      <c r="DI16" s="12"/>
      <c r="DJ16" s="12"/>
      <c r="DK16" s="12"/>
      <c r="DL16" s="12"/>
      <c r="DM16" s="12"/>
      <c r="DN16" s="12"/>
      <c r="DO16" s="12"/>
      <c r="DP16" s="12"/>
      <c r="DQ16" s="12"/>
      <c r="DR16" s="12"/>
      <c r="DS16" s="12"/>
      <c r="DT16" s="12"/>
      <c r="DU16" s="12"/>
      <c r="DV16" s="12"/>
      <c r="DW16" s="12"/>
      <c r="DX16" s="12"/>
      <c r="DY16" s="12"/>
      <c r="DZ16" s="12"/>
      <c r="EA16" s="12"/>
      <c r="EB16" s="12"/>
      <c r="EC16" s="12"/>
      <c r="ED16" s="12"/>
      <c r="EE16" s="12"/>
      <c r="EF16" s="12"/>
      <c r="EG16" s="12"/>
      <c r="EH16" s="12"/>
      <c r="EI16" s="12"/>
      <c r="EJ16" s="12"/>
      <c r="EK16" s="12"/>
      <c r="EL16" s="12"/>
      <c r="EM16" s="12"/>
      <c r="EN16" s="12"/>
      <c r="EO16" s="12"/>
      <c r="EP16" s="12"/>
      <c r="EQ16" s="12"/>
      <c r="ER16" s="12"/>
      <c r="ES16" s="12"/>
      <c r="ET16" s="12"/>
      <c r="EU16" s="12"/>
      <c r="EV16" s="12"/>
      <c r="EW16" s="12"/>
      <c r="EX16" s="12"/>
      <c r="EY16" s="12"/>
      <c r="EZ16" s="12"/>
      <c r="FA16" s="12"/>
      <c r="FB16" s="12"/>
      <c r="FC16" s="12"/>
      <c r="FD16" s="12"/>
      <c r="FE16" s="12"/>
      <c r="FF16" s="12"/>
      <c r="FG16" s="12"/>
      <c r="FH16" s="12"/>
      <c r="FI16" s="12"/>
      <c r="FJ16" s="12"/>
      <c r="FK16" s="12"/>
      <c r="FL16" s="12"/>
      <c r="FM16" s="12"/>
      <c r="FN16" s="12"/>
      <c r="FO16" s="12"/>
      <c r="FP16" s="12"/>
      <c r="FQ16" s="12"/>
      <c r="FR16" s="12"/>
      <c r="FS16" s="12"/>
      <c r="FT16" s="12"/>
      <c r="FU16" s="12"/>
      <c r="FV16" s="12"/>
      <c r="FW16" s="12"/>
      <c r="FX16" s="12"/>
      <c r="FY16" s="12"/>
      <c r="FZ16" s="12"/>
      <c r="GA16" s="12"/>
      <c r="GB16" s="12"/>
      <c r="GC16" s="12"/>
      <c r="GD16" s="12"/>
      <c r="GE16" s="12"/>
      <c r="GF16" s="12"/>
      <c r="GG16" s="12"/>
      <c r="GH16" s="12"/>
      <c r="GI16" s="12"/>
      <c r="GJ16" s="12"/>
      <c r="GK16" s="12"/>
      <c r="GL16" s="12"/>
      <c r="GM16" s="12"/>
      <c r="GN16" s="12"/>
      <c r="GO16" s="12"/>
      <c r="GP16" s="12"/>
      <c r="GQ16" s="12"/>
      <c r="GR16" s="12"/>
      <c r="GS16" s="12"/>
      <c r="GT16" s="12"/>
      <c r="GU16" s="12"/>
      <c r="GV16" s="12"/>
      <c r="GW16" s="12"/>
      <c r="GX16" s="12"/>
      <c r="GY16" s="12"/>
      <c r="GZ16" s="12"/>
      <c r="HA16" s="12"/>
      <c r="HB16" s="12"/>
      <c r="HC16" s="12"/>
      <c r="HD16" s="12"/>
      <c r="HE16" s="12"/>
      <c r="HF16" s="12"/>
      <c r="HG16" s="12"/>
      <c r="HH16" s="12"/>
      <c r="HI16" s="12"/>
      <c r="HJ16" s="12"/>
      <c r="HK16" s="12"/>
      <c r="HL16" s="12"/>
      <c r="HM16" s="12"/>
      <c r="HN16" s="12"/>
      <c r="HO16" s="12"/>
      <c r="HP16" s="12"/>
      <c r="HQ16" s="12"/>
      <c r="HR16" s="12"/>
      <c r="HS16" s="12"/>
      <c r="HT16" s="12"/>
      <c r="HU16" s="12"/>
      <c r="HV16" s="12"/>
      <c r="HW16" s="12"/>
      <c r="HX16" s="12"/>
      <c r="HY16" s="12"/>
      <c r="HZ16" s="12"/>
      <c r="IA16" s="12"/>
      <c r="IB16" s="12"/>
      <c r="IC16" s="12"/>
      <c r="ID16" s="12"/>
      <c r="IE16" s="12"/>
      <c r="IF16" s="12"/>
      <c r="IG16" s="12"/>
      <c r="IH16" s="12"/>
      <c r="II16" s="12"/>
      <c r="IJ16" s="12"/>
      <c r="IK16" s="12"/>
      <c r="IL16" s="12"/>
      <c r="IM16" s="12"/>
      <c r="IN16" s="12"/>
      <c r="IO16" s="12"/>
      <c r="IP16" s="12"/>
      <c r="IQ16" s="12"/>
      <c r="IR16" s="14"/>
    </row>
    <row r="17" spans="1:252" ht="169.5" customHeight="1">
      <c r="A17" s="641" t="s">
        <v>556</v>
      </c>
      <c r="B17" s="33" t="s">
        <v>248</v>
      </c>
      <c r="C17" s="565"/>
      <c r="D17" s="566">
        <v>350</v>
      </c>
      <c r="E17" s="567"/>
      <c r="F17" s="568"/>
      <c r="G17" s="569"/>
      <c r="H17" s="570"/>
      <c r="I17" s="571"/>
      <c r="J17" s="572"/>
      <c r="K17" s="573"/>
      <c r="L17" s="574"/>
      <c r="M17" s="575"/>
      <c r="N17" s="576">
        <f t="shared" si="0"/>
        <v>0</v>
      </c>
      <c r="O17" s="576">
        <f t="shared" si="1"/>
        <v>0</v>
      </c>
      <c r="P17" s="576">
        <f>3.3*N17</f>
        <v>0</v>
      </c>
      <c r="Q17" s="577">
        <f t="shared" si="2"/>
        <v>0</v>
      </c>
      <c r="R17" s="21"/>
      <c r="S17" s="12"/>
      <c r="T17" s="12"/>
      <c r="U17" s="12"/>
      <c r="V17" s="12"/>
      <c r="W17" s="12"/>
      <c r="X17" s="12"/>
      <c r="Y17" s="12"/>
      <c r="Z17" s="12"/>
      <c r="AA17" s="12"/>
      <c r="AB17" s="12"/>
      <c r="AC17" s="12"/>
      <c r="AD17" s="12"/>
      <c r="AE17" s="12"/>
      <c r="AF17" s="12"/>
      <c r="AG17" s="12"/>
      <c r="AH17" s="12"/>
      <c r="AI17" s="12"/>
      <c r="AJ17" s="12"/>
      <c r="AK17" s="12"/>
      <c r="AL17" s="12"/>
      <c r="AM17" s="12"/>
      <c r="AN17" s="12"/>
      <c r="AO17" s="12"/>
      <c r="AP17" s="12"/>
      <c r="AQ17" s="12"/>
      <c r="AR17" s="12"/>
      <c r="AS17" s="12"/>
      <c r="AT17" s="12"/>
      <c r="AU17" s="12"/>
      <c r="AV17" s="12"/>
      <c r="AW17" s="12"/>
      <c r="AX17" s="12"/>
      <c r="AY17" s="12"/>
      <c r="AZ17" s="12"/>
      <c r="BA17" s="12"/>
      <c r="BB17" s="12"/>
      <c r="BC17" s="12"/>
      <c r="BD17" s="12"/>
      <c r="BE17" s="12"/>
      <c r="BF17" s="12"/>
      <c r="BG17" s="12"/>
      <c r="BH17" s="12"/>
      <c r="BI17" s="12"/>
      <c r="BJ17" s="12"/>
      <c r="BK17" s="12"/>
      <c r="BL17" s="12"/>
      <c r="BM17" s="12"/>
      <c r="BN17" s="12"/>
      <c r="BO17" s="12"/>
      <c r="BP17" s="12"/>
      <c r="BQ17" s="12"/>
      <c r="BR17" s="12"/>
      <c r="BS17" s="12"/>
      <c r="BT17" s="12"/>
      <c r="BU17" s="12"/>
      <c r="BV17" s="12"/>
      <c r="BW17" s="12"/>
      <c r="BX17" s="12"/>
      <c r="BY17" s="12"/>
      <c r="BZ17" s="12"/>
      <c r="CA17" s="12"/>
      <c r="CB17" s="12"/>
      <c r="CC17" s="12"/>
      <c r="CD17" s="12"/>
      <c r="CE17" s="12"/>
      <c r="CF17" s="12"/>
      <c r="CG17" s="12"/>
      <c r="CH17" s="12"/>
      <c r="CI17" s="12"/>
      <c r="CJ17" s="12"/>
      <c r="CK17" s="12"/>
      <c r="CL17" s="12"/>
      <c r="CM17" s="12"/>
      <c r="CN17" s="12"/>
      <c r="CO17" s="12"/>
      <c r="CP17" s="12"/>
      <c r="CQ17" s="12"/>
      <c r="CR17" s="12"/>
      <c r="CS17" s="12"/>
      <c r="CT17" s="12"/>
      <c r="CU17" s="12"/>
      <c r="CV17" s="12"/>
      <c r="CW17" s="12"/>
      <c r="CX17" s="12"/>
      <c r="CY17" s="12"/>
      <c r="CZ17" s="12"/>
      <c r="DA17" s="12"/>
      <c r="DB17" s="12"/>
      <c r="DC17" s="12"/>
      <c r="DD17" s="12"/>
      <c r="DE17" s="12"/>
      <c r="DF17" s="12"/>
      <c r="DG17" s="12"/>
      <c r="DH17" s="12"/>
      <c r="DI17" s="12"/>
      <c r="DJ17" s="12"/>
      <c r="DK17" s="12"/>
      <c r="DL17" s="12"/>
      <c r="DM17" s="12"/>
      <c r="DN17" s="12"/>
      <c r="DO17" s="12"/>
      <c r="DP17" s="12"/>
      <c r="DQ17" s="12"/>
      <c r="DR17" s="12"/>
      <c r="DS17" s="12"/>
      <c r="DT17" s="12"/>
      <c r="DU17" s="12"/>
      <c r="DV17" s="12"/>
      <c r="DW17" s="12"/>
      <c r="DX17" s="12"/>
      <c r="DY17" s="12"/>
      <c r="DZ17" s="12"/>
      <c r="EA17" s="12"/>
      <c r="EB17" s="12"/>
      <c r="EC17" s="12"/>
      <c r="ED17" s="12"/>
      <c r="EE17" s="12"/>
      <c r="EF17" s="12"/>
      <c r="EG17" s="12"/>
      <c r="EH17" s="12"/>
      <c r="EI17" s="12"/>
      <c r="EJ17" s="12"/>
      <c r="EK17" s="12"/>
      <c r="EL17" s="12"/>
      <c r="EM17" s="12"/>
      <c r="EN17" s="12"/>
      <c r="EO17" s="12"/>
      <c r="EP17" s="12"/>
      <c r="EQ17" s="12"/>
      <c r="ER17" s="12"/>
      <c r="ES17" s="12"/>
      <c r="ET17" s="12"/>
      <c r="EU17" s="12"/>
      <c r="EV17" s="12"/>
      <c r="EW17" s="12"/>
      <c r="EX17" s="12"/>
      <c r="EY17" s="12"/>
      <c r="EZ17" s="12"/>
      <c r="FA17" s="12"/>
      <c r="FB17" s="12"/>
      <c r="FC17" s="12"/>
      <c r="FD17" s="12"/>
      <c r="FE17" s="12"/>
      <c r="FF17" s="12"/>
      <c r="FG17" s="12"/>
      <c r="FH17" s="12"/>
      <c r="FI17" s="12"/>
      <c r="FJ17" s="12"/>
      <c r="FK17" s="12"/>
      <c r="FL17" s="12"/>
      <c r="FM17" s="12"/>
      <c r="FN17" s="12"/>
      <c r="FO17" s="12"/>
      <c r="FP17" s="12"/>
      <c r="FQ17" s="12"/>
      <c r="FR17" s="12"/>
      <c r="FS17" s="12"/>
      <c r="FT17" s="12"/>
      <c r="FU17" s="12"/>
      <c r="FV17" s="12"/>
      <c r="FW17" s="12"/>
      <c r="FX17" s="12"/>
      <c r="FY17" s="12"/>
      <c r="FZ17" s="12"/>
      <c r="GA17" s="12"/>
      <c r="GB17" s="12"/>
      <c r="GC17" s="12"/>
      <c r="GD17" s="12"/>
      <c r="GE17" s="12"/>
      <c r="GF17" s="12"/>
      <c r="GG17" s="12"/>
      <c r="GH17" s="12"/>
      <c r="GI17" s="12"/>
      <c r="GJ17" s="12"/>
      <c r="GK17" s="12"/>
      <c r="GL17" s="12"/>
      <c r="GM17" s="12"/>
      <c r="GN17" s="12"/>
      <c r="GO17" s="12"/>
      <c r="GP17" s="12"/>
      <c r="GQ17" s="12"/>
      <c r="GR17" s="12"/>
      <c r="GS17" s="12"/>
      <c r="GT17" s="12"/>
      <c r="GU17" s="12"/>
      <c r="GV17" s="12"/>
      <c r="GW17" s="12"/>
      <c r="GX17" s="12"/>
      <c r="GY17" s="12"/>
      <c r="GZ17" s="12"/>
      <c r="HA17" s="12"/>
      <c r="HB17" s="12"/>
      <c r="HC17" s="12"/>
      <c r="HD17" s="12"/>
      <c r="HE17" s="12"/>
      <c r="HF17" s="12"/>
      <c r="HG17" s="12"/>
      <c r="HH17" s="12"/>
      <c r="HI17" s="12"/>
      <c r="HJ17" s="12"/>
      <c r="HK17" s="12"/>
      <c r="HL17" s="12"/>
      <c r="HM17" s="12"/>
      <c r="HN17" s="12"/>
      <c r="HO17" s="12"/>
      <c r="HP17" s="12"/>
      <c r="HQ17" s="12"/>
      <c r="HR17" s="12"/>
      <c r="HS17" s="12"/>
      <c r="HT17" s="12"/>
      <c r="HU17" s="12"/>
      <c r="HV17" s="12"/>
      <c r="HW17" s="12"/>
      <c r="HX17" s="12"/>
      <c r="HY17" s="12"/>
      <c r="HZ17" s="12"/>
      <c r="IA17" s="12"/>
      <c r="IB17" s="12"/>
      <c r="IC17" s="12"/>
      <c r="ID17" s="12"/>
      <c r="IE17" s="12"/>
      <c r="IF17" s="12"/>
      <c r="IG17" s="12"/>
      <c r="IH17" s="12"/>
      <c r="II17" s="12"/>
      <c r="IJ17" s="12"/>
      <c r="IK17" s="12"/>
      <c r="IL17" s="12"/>
      <c r="IM17" s="12"/>
      <c r="IN17" s="12"/>
      <c r="IO17" s="12"/>
      <c r="IP17" s="12"/>
      <c r="IQ17" s="12"/>
      <c r="IR17" s="14"/>
    </row>
    <row r="18" spans="1:252" ht="184.5" customHeight="1">
      <c r="A18" s="197" t="s">
        <v>517</v>
      </c>
      <c r="B18" s="33" t="s">
        <v>248</v>
      </c>
      <c r="C18" s="578"/>
      <c r="D18" s="577">
        <v>390</v>
      </c>
      <c r="E18" s="567"/>
      <c r="F18" s="579"/>
      <c r="G18" s="569"/>
      <c r="H18" s="570"/>
      <c r="I18" s="571"/>
      <c r="J18" s="572"/>
      <c r="K18" s="573"/>
      <c r="L18" s="580"/>
      <c r="M18" s="575"/>
      <c r="N18" s="576">
        <f t="shared" si="0"/>
        <v>0</v>
      </c>
      <c r="O18" s="576">
        <f t="shared" si="1"/>
        <v>0</v>
      </c>
      <c r="P18" s="576">
        <f>4.1*N18</f>
        <v>0</v>
      </c>
      <c r="Q18" s="577">
        <f t="shared" si="2"/>
        <v>0</v>
      </c>
      <c r="R18" s="21"/>
      <c r="S18" s="581"/>
      <c r="T18" s="12"/>
      <c r="U18" s="12"/>
      <c r="V18" s="12"/>
      <c r="W18" s="12"/>
      <c r="X18" s="12"/>
      <c r="Y18" s="12"/>
      <c r="Z18" s="12"/>
      <c r="AA18" s="12"/>
      <c r="AB18" s="12"/>
      <c r="AC18" s="12"/>
      <c r="AD18" s="12"/>
      <c r="AE18" s="12"/>
      <c r="AF18" s="12"/>
      <c r="AG18" s="12"/>
      <c r="AH18" s="12"/>
      <c r="AI18" s="12"/>
      <c r="AJ18" s="12"/>
      <c r="AK18" s="12"/>
      <c r="AL18" s="12"/>
      <c r="AM18" s="12"/>
      <c r="AN18" s="12"/>
      <c r="AO18" s="12"/>
      <c r="AP18" s="12"/>
      <c r="AQ18" s="12"/>
      <c r="AR18" s="12"/>
      <c r="AS18" s="12"/>
      <c r="AT18" s="12"/>
      <c r="AU18" s="12"/>
      <c r="AV18" s="12"/>
      <c r="AW18" s="12"/>
      <c r="AX18" s="12"/>
      <c r="AY18" s="12"/>
      <c r="AZ18" s="12"/>
      <c r="BA18" s="12"/>
      <c r="BB18" s="12"/>
      <c r="BC18" s="12"/>
      <c r="BD18" s="12"/>
      <c r="BE18" s="12"/>
      <c r="BF18" s="12"/>
      <c r="BG18" s="12"/>
      <c r="BH18" s="12"/>
      <c r="BI18" s="12"/>
      <c r="BJ18" s="12"/>
      <c r="BK18" s="12"/>
      <c r="BL18" s="12"/>
      <c r="BM18" s="12"/>
      <c r="BN18" s="12"/>
      <c r="BO18" s="12"/>
      <c r="BP18" s="12"/>
      <c r="BQ18" s="12"/>
      <c r="BR18" s="12"/>
      <c r="BS18" s="12"/>
      <c r="BT18" s="12"/>
      <c r="BU18" s="12"/>
      <c r="BV18" s="12"/>
      <c r="BW18" s="12"/>
      <c r="BX18" s="12"/>
      <c r="BY18" s="12"/>
      <c r="BZ18" s="12"/>
      <c r="CA18" s="12"/>
      <c r="CB18" s="12"/>
      <c r="CC18" s="12"/>
      <c r="CD18" s="12"/>
      <c r="CE18" s="12"/>
      <c r="CF18" s="12"/>
      <c r="CG18" s="12"/>
      <c r="CH18" s="12"/>
      <c r="CI18" s="12"/>
      <c r="CJ18" s="12"/>
      <c r="CK18" s="12"/>
      <c r="CL18" s="12"/>
      <c r="CM18" s="12"/>
      <c r="CN18" s="12"/>
      <c r="CO18" s="12"/>
      <c r="CP18" s="12"/>
      <c r="CQ18" s="12"/>
      <c r="CR18" s="12"/>
      <c r="CS18" s="12"/>
      <c r="CT18" s="12"/>
      <c r="CU18" s="12"/>
      <c r="CV18" s="12"/>
      <c r="CW18" s="12"/>
      <c r="CX18" s="12"/>
      <c r="CY18" s="12"/>
      <c r="CZ18" s="12"/>
      <c r="DA18" s="12"/>
      <c r="DB18" s="12"/>
      <c r="DC18" s="12"/>
      <c r="DD18" s="12"/>
      <c r="DE18" s="12"/>
      <c r="DF18" s="12"/>
      <c r="DG18" s="12"/>
      <c r="DH18" s="12"/>
      <c r="DI18" s="12"/>
      <c r="DJ18" s="12"/>
      <c r="DK18" s="12"/>
      <c r="DL18" s="12"/>
      <c r="DM18" s="12"/>
      <c r="DN18" s="12"/>
      <c r="DO18" s="12"/>
      <c r="DP18" s="12"/>
      <c r="DQ18" s="12"/>
      <c r="DR18" s="12"/>
      <c r="DS18" s="12"/>
      <c r="DT18" s="12"/>
      <c r="DU18" s="12"/>
      <c r="DV18" s="12"/>
      <c r="DW18" s="12"/>
      <c r="DX18" s="12"/>
      <c r="DY18" s="12"/>
      <c r="DZ18" s="12"/>
      <c r="EA18" s="12"/>
      <c r="EB18" s="12"/>
      <c r="EC18" s="12"/>
      <c r="ED18" s="12"/>
      <c r="EE18" s="12"/>
      <c r="EF18" s="12"/>
      <c r="EG18" s="12"/>
      <c r="EH18" s="12"/>
      <c r="EI18" s="12"/>
      <c r="EJ18" s="12"/>
      <c r="EK18" s="12"/>
      <c r="EL18" s="12"/>
      <c r="EM18" s="12"/>
      <c r="EN18" s="12"/>
      <c r="EO18" s="12"/>
      <c r="EP18" s="12"/>
      <c r="EQ18" s="12"/>
      <c r="ER18" s="12"/>
      <c r="ES18" s="12"/>
      <c r="ET18" s="12"/>
      <c r="EU18" s="12"/>
      <c r="EV18" s="12"/>
      <c r="EW18" s="12"/>
      <c r="EX18" s="12"/>
      <c r="EY18" s="12"/>
      <c r="EZ18" s="12"/>
      <c r="FA18" s="12"/>
      <c r="FB18" s="12"/>
      <c r="FC18" s="12"/>
      <c r="FD18" s="12"/>
      <c r="FE18" s="12"/>
      <c r="FF18" s="12"/>
      <c r="FG18" s="12"/>
      <c r="FH18" s="12"/>
      <c r="FI18" s="12"/>
      <c r="FJ18" s="12"/>
      <c r="FK18" s="12"/>
      <c r="FL18" s="12"/>
      <c r="FM18" s="12"/>
      <c r="FN18" s="12"/>
      <c r="FO18" s="12"/>
      <c r="FP18" s="12"/>
      <c r="FQ18" s="12"/>
      <c r="FR18" s="12"/>
      <c r="FS18" s="12"/>
      <c r="FT18" s="12"/>
      <c r="FU18" s="12"/>
      <c r="FV18" s="12"/>
      <c r="FW18" s="12"/>
      <c r="FX18" s="12"/>
      <c r="FY18" s="12"/>
      <c r="FZ18" s="12"/>
      <c r="GA18" s="12"/>
      <c r="GB18" s="12"/>
      <c r="GC18" s="12"/>
      <c r="GD18" s="12"/>
      <c r="GE18" s="12"/>
      <c r="GF18" s="12"/>
      <c r="GG18" s="12"/>
      <c r="GH18" s="12"/>
      <c r="GI18" s="12"/>
      <c r="GJ18" s="12"/>
      <c r="GK18" s="12"/>
      <c r="GL18" s="12"/>
      <c r="GM18" s="12"/>
      <c r="GN18" s="12"/>
      <c r="GO18" s="12"/>
      <c r="GP18" s="12"/>
      <c r="GQ18" s="12"/>
      <c r="GR18" s="12"/>
      <c r="GS18" s="12"/>
      <c r="GT18" s="12"/>
      <c r="GU18" s="12"/>
      <c r="GV18" s="12"/>
      <c r="GW18" s="12"/>
      <c r="GX18" s="12"/>
      <c r="GY18" s="12"/>
      <c r="GZ18" s="12"/>
      <c r="HA18" s="12"/>
      <c r="HB18" s="12"/>
      <c r="HC18" s="12"/>
      <c r="HD18" s="12"/>
      <c r="HE18" s="12"/>
      <c r="HF18" s="12"/>
      <c r="HG18" s="12"/>
      <c r="HH18" s="12"/>
      <c r="HI18" s="12"/>
      <c r="HJ18" s="12"/>
      <c r="HK18" s="12"/>
      <c r="HL18" s="12"/>
      <c r="HM18" s="12"/>
      <c r="HN18" s="12"/>
      <c r="HO18" s="12"/>
      <c r="HP18" s="12"/>
      <c r="HQ18" s="12"/>
      <c r="HR18" s="12"/>
      <c r="HS18" s="12"/>
      <c r="HT18" s="12"/>
      <c r="HU18" s="12"/>
      <c r="HV18" s="12"/>
      <c r="HW18" s="12"/>
      <c r="HX18" s="12"/>
      <c r="HY18" s="12"/>
      <c r="HZ18" s="12"/>
      <c r="IA18" s="12"/>
      <c r="IB18" s="12"/>
      <c r="IC18" s="12"/>
      <c r="ID18" s="12"/>
      <c r="IE18" s="12"/>
      <c r="IF18" s="12"/>
      <c r="IG18" s="12"/>
      <c r="IH18" s="12"/>
      <c r="II18" s="12"/>
      <c r="IJ18" s="12"/>
      <c r="IK18" s="12"/>
      <c r="IL18" s="12"/>
      <c r="IM18" s="12"/>
      <c r="IN18" s="12"/>
      <c r="IO18" s="12"/>
      <c r="IP18" s="12"/>
      <c r="IQ18" s="12"/>
      <c r="IR18" s="14"/>
    </row>
    <row r="19" spans="1:252" ht="169.75" customHeight="1">
      <c r="A19" s="197" t="s">
        <v>518</v>
      </c>
      <c r="B19" s="33" t="s">
        <v>248</v>
      </c>
      <c r="C19" s="578"/>
      <c r="D19" s="577">
        <v>390</v>
      </c>
      <c r="E19" s="567"/>
      <c r="F19" s="579"/>
      <c r="G19" s="569"/>
      <c r="H19" s="570"/>
      <c r="I19" s="571"/>
      <c r="J19" s="572"/>
      <c r="K19" s="573"/>
      <c r="L19" s="580"/>
      <c r="M19" s="575"/>
      <c r="N19" s="576">
        <f t="shared" si="0"/>
        <v>0</v>
      </c>
      <c r="O19" s="576">
        <f t="shared" si="1"/>
        <v>0</v>
      </c>
      <c r="P19" s="576">
        <f>3.7*N19</f>
        <v>0</v>
      </c>
      <c r="Q19" s="577">
        <f t="shared" si="2"/>
        <v>0</v>
      </c>
      <c r="R19" s="21"/>
      <c r="S19" s="12"/>
      <c r="T19" s="12"/>
      <c r="U19" s="12"/>
      <c r="V19" s="12"/>
      <c r="W19" s="12"/>
      <c r="X19" s="12"/>
      <c r="Y19" s="12"/>
      <c r="Z19" s="12"/>
      <c r="AA19" s="12"/>
      <c r="AB19" s="12"/>
      <c r="AC19" s="12"/>
      <c r="AD19" s="12"/>
      <c r="AE19" s="12"/>
      <c r="AF19" s="12"/>
      <c r="AG19" s="12"/>
      <c r="AH19" s="12"/>
      <c r="AI19" s="12"/>
      <c r="AJ19" s="12"/>
      <c r="AK19" s="12"/>
      <c r="AL19" s="12"/>
      <c r="AM19" s="12"/>
      <c r="AN19" s="12"/>
      <c r="AO19" s="12"/>
      <c r="AP19" s="12"/>
      <c r="AQ19" s="12"/>
      <c r="AR19" s="12"/>
      <c r="AS19" s="12"/>
      <c r="AT19" s="12"/>
      <c r="AU19" s="12"/>
      <c r="AV19" s="12"/>
      <c r="AW19" s="12"/>
      <c r="AX19" s="12"/>
      <c r="AY19" s="12"/>
      <c r="AZ19" s="12"/>
      <c r="BA19" s="12"/>
      <c r="BB19" s="12"/>
      <c r="BC19" s="12"/>
      <c r="BD19" s="12"/>
      <c r="BE19" s="12"/>
      <c r="BF19" s="12"/>
      <c r="BG19" s="12"/>
      <c r="BH19" s="12"/>
      <c r="BI19" s="12"/>
      <c r="BJ19" s="12"/>
      <c r="BK19" s="12"/>
      <c r="BL19" s="12"/>
      <c r="BM19" s="12"/>
      <c r="BN19" s="12"/>
      <c r="BO19" s="12"/>
      <c r="BP19" s="12"/>
      <c r="BQ19" s="12"/>
      <c r="BR19" s="12"/>
      <c r="BS19" s="12"/>
      <c r="BT19" s="12"/>
      <c r="BU19" s="12"/>
      <c r="BV19" s="12"/>
      <c r="BW19" s="12"/>
      <c r="BX19" s="12"/>
      <c r="BY19" s="12"/>
      <c r="BZ19" s="12"/>
      <c r="CA19" s="12"/>
      <c r="CB19" s="12"/>
      <c r="CC19" s="12"/>
      <c r="CD19" s="12"/>
      <c r="CE19" s="12"/>
      <c r="CF19" s="12"/>
      <c r="CG19" s="12"/>
      <c r="CH19" s="12"/>
      <c r="CI19" s="12"/>
      <c r="CJ19" s="12"/>
      <c r="CK19" s="12"/>
      <c r="CL19" s="12"/>
      <c r="CM19" s="12"/>
      <c r="CN19" s="12"/>
      <c r="CO19" s="12"/>
      <c r="CP19" s="12"/>
      <c r="CQ19" s="12"/>
      <c r="CR19" s="12"/>
      <c r="CS19" s="12"/>
      <c r="CT19" s="12"/>
      <c r="CU19" s="12"/>
      <c r="CV19" s="12"/>
      <c r="CW19" s="12"/>
      <c r="CX19" s="12"/>
      <c r="CY19" s="12"/>
      <c r="CZ19" s="12"/>
      <c r="DA19" s="12"/>
      <c r="DB19" s="12"/>
      <c r="DC19" s="12"/>
      <c r="DD19" s="12"/>
      <c r="DE19" s="12"/>
      <c r="DF19" s="12"/>
      <c r="DG19" s="12"/>
      <c r="DH19" s="12"/>
      <c r="DI19" s="12"/>
      <c r="DJ19" s="12"/>
      <c r="DK19" s="12"/>
      <c r="DL19" s="12"/>
      <c r="DM19" s="12"/>
      <c r="DN19" s="12"/>
      <c r="DO19" s="12"/>
      <c r="DP19" s="12"/>
      <c r="DQ19" s="12"/>
      <c r="DR19" s="12"/>
      <c r="DS19" s="12"/>
      <c r="DT19" s="12"/>
      <c r="DU19" s="12"/>
      <c r="DV19" s="12"/>
      <c r="DW19" s="12"/>
      <c r="DX19" s="12"/>
      <c r="DY19" s="12"/>
      <c r="DZ19" s="12"/>
      <c r="EA19" s="12"/>
      <c r="EB19" s="12"/>
      <c r="EC19" s="12"/>
      <c r="ED19" s="12"/>
      <c r="EE19" s="12"/>
      <c r="EF19" s="12"/>
      <c r="EG19" s="12"/>
      <c r="EH19" s="12"/>
      <c r="EI19" s="12"/>
      <c r="EJ19" s="12"/>
      <c r="EK19" s="12"/>
      <c r="EL19" s="12"/>
      <c r="EM19" s="12"/>
      <c r="EN19" s="12"/>
      <c r="EO19" s="12"/>
      <c r="EP19" s="12"/>
      <c r="EQ19" s="12"/>
      <c r="ER19" s="12"/>
      <c r="ES19" s="12"/>
      <c r="ET19" s="12"/>
      <c r="EU19" s="12"/>
      <c r="EV19" s="12"/>
      <c r="EW19" s="12"/>
      <c r="EX19" s="12"/>
      <c r="EY19" s="12"/>
      <c r="EZ19" s="12"/>
      <c r="FA19" s="12"/>
      <c r="FB19" s="12"/>
      <c r="FC19" s="12"/>
      <c r="FD19" s="12"/>
      <c r="FE19" s="12"/>
      <c r="FF19" s="12"/>
      <c r="FG19" s="12"/>
      <c r="FH19" s="12"/>
      <c r="FI19" s="12"/>
      <c r="FJ19" s="12"/>
      <c r="FK19" s="12"/>
      <c r="FL19" s="12"/>
      <c r="FM19" s="12"/>
      <c r="FN19" s="12"/>
      <c r="FO19" s="12"/>
      <c r="FP19" s="12"/>
      <c r="FQ19" s="12"/>
      <c r="FR19" s="12"/>
      <c r="FS19" s="12"/>
      <c r="FT19" s="12"/>
      <c r="FU19" s="12"/>
      <c r="FV19" s="12"/>
      <c r="FW19" s="12"/>
      <c r="FX19" s="12"/>
      <c r="FY19" s="12"/>
      <c r="FZ19" s="12"/>
      <c r="GA19" s="12"/>
      <c r="GB19" s="12"/>
      <c r="GC19" s="12"/>
      <c r="GD19" s="12"/>
      <c r="GE19" s="12"/>
      <c r="GF19" s="12"/>
      <c r="GG19" s="12"/>
      <c r="GH19" s="12"/>
      <c r="GI19" s="12"/>
      <c r="GJ19" s="12"/>
      <c r="GK19" s="12"/>
      <c r="GL19" s="12"/>
      <c r="GM19" s="12"/>
      <c r="GN19" s="12"/>
      <c r="GO19" s="12"/>
      <c r="GP19" s="12"/>
      <c r="GQ19" s="12"/>
      <c r="GR19" s="12"/>
      <c r="GS19" s="12"/>
      <c r="GT19" s="12"/>
      <c r="GU19" s="12"/>
      <c r="GV19" s="12"/>
      <c r="GW19" s="12"/>
      <c r="GX19" s="12"/>
      <c r="GY19" s="12"/>
      <c r="GZ19" s="12"/>
      <c r="HA19" s="12"/>
      <c r="HB19" s="12"/>
      <c r="HC19" s="12"/>
      <c r="HD19" s="12"/>
      <c r="HE19" s="12"/>
      <c r="HF19" s="12"/>
      <c r="HG19" s="12"/>
      <c r="HH19" s="12"/>
      <c r="HI19" s="12"/>
      <c r="HJ19" s="12"/>
      <c r="HK19" s="12"/>
      <c r="HL19" s="12"/>
      <c r="HM19" s="12"/>
      <c r="HN19" s="12"/>
      <c r="HO19" s="12"/>
      <c r="HP19" s="12"/>
      <c r="HQ19" s="12"/>
      <c r="HR19" s="12"/>
      <c r="HS19" s="12"/>
      <c r="HT19" s="12"/>
      <c r="HU19" s="12"/>
      <c r="HV19" s="12"/>
      <c r="HW19" s="12"/>
      <c r="HX19" s="12"/>
      <c r="HY19" s="12"/>
      <c r="HZ19" s="12"/>
      <c r="IA19" s="12"/>
      <c r="IB19" s="12"/>
      <c r="IC19" s="12"/>
      <c r="ID19" s="12"/>
      <c r="IE19" s="12"/>
      <c r="IF19" s="12"/>
      <c r="IG19" s="12"/>
      <c r="IH19" s="12"/>
      <c r="II19" s="12"/>
      <c r="IJ19" s="12"/>
      <c r="IK19" s="12"/>
      <c r="IL19" s="12"/>
      <c r="IM19" s="12"/>
      <c r="IN19" s="12"/>
      <c r="IO19" s="12"/>
      <c r="IP19" s="12"/>
      <c r="IQ19" s="12"/>
      <c r="IR19" s="14"/>
    </row>
    <row r="20" spans="1:252" ht="169.25" customHeight="1">
      <c r="A20" s="197" t="s">
        <v>519</v>
      </c>
      <c r="B20" s="576">
        <v>3</v>
      </c>
      <c r="C20" s="582"/>
      <c r="D20" s="577">
        <v>390</v>
      </c>
      <c r="E20" s="567"/>
      <c r="F20" s="579"/>
      <c r="G20" s="569"/>
      <c r="H20" s="570"/>
      <c r="I20" s="571"/>
      <c r="J20" s="572"/>
      <c r="K20" s="573"/>
      <c r="L20" s="580"/>
      <c r="M20" s="575"/>
      <c r="N20" s="576">
        <f t="shared" si="0"/>
        <v>0</v>
      </c>
      <c r="O20" s="576">
        <f t="shared" si="1"/>
        <v>0</v>
      </c>
      <c r="P20" s="576">
        <f>3.4*N20</f>
        <v>0</v>
      </c>
      <c r="Q20" s="577">
        <f t="shared" si="2"/>
        <v>0</v>
      </c>
      <c r="R20" s="21"/>
      <c r="S20" s="12"/>
      <c r="T20" s="12"/>
      <c r="U20" s="12"/>
      <c r="V20" s="12"/>
      <c r="W20" s="12"/>
      <c r="X20" s="12"/>
      <c r="Y20" s="12"/>
      <c r="Z20" s="12"/>
      <c r="AA20" s="12"/>
      <c r="AB20" s="12"/>
      <c r="AC20" s="12"/>
      <c r="AD20" s="12"/>
      <c r="AE20" s="12"/>
      <c r="AF20" s="12"/>
      <c r="AG20" s="12"/>
      <c r="AH20" s="12"/>
      <c r="AI20" s="12"/>
      <c r="AJ20" s="12"/>
      <c r="AK20" s="12"/>
      <c r="AL20" s="12"/>
      <c r="AM20" s="12"/>
      <c r="AN20" s="12"/>
      <c r="AO20" s="12"/>
      <c r="AP20" s="12"/>
      <c r="AQ20" s="12"/>
      <c r="AR20" s="12"/>
      <c r="AS20" s="12"/>
      <c r="AT20" s="12"/>
      <c r="AU20" s="12"/>
      <c r="AV20" s="12"/>
      <c r="AW20" s="12"/>
      <c r="AX20" s="12"/>
      <c r="AY20" s="12"/>
      <c r="AZ20" s="12"/>
      <c r="BA20" s="12"/>
      <c r="BB20" s="12"/>
      <c r="BC20" s="12"/>
      <c r="BD20" s="12"/>
      <c r="BE20" s="12"/>
      <c r="BF20" s="12"/>
      <c r="BG20" s="12"/>
      <c r="BH20" s="12"/>
      <c r="BI20" s="12"/>
      <c r="BJ20" s="12"/>
      <c r="BK20" s="12"/>
      <c r="BL20" s="12"/>
      <c r="BM20" s="12"/>
      <c r="BN20" s="12"/>
      <c r="BO20" s="12"/>
      <c r="BP20" s="12"/>
      <c r="BQ20" s="12"/>
      <c r="BR20" s="12"/>
      <c r="BS20" s="12"/>
      <c r="BT20" s="12"/>
      <c r="BU20" s="12"/>
      <c r="BV20" s="12"/>
      <c r="BW20" s="12"/>
      <c r="BX20" s="12"/>
      <c r="BY20" s="12"/>
      <c r="BZ20" s="12"/>
      <c r="CA20" s="12"/>
      <c r="CB20" s="12"/>
      <c r="CC20" s="12"/>
      <c r="CD20" s="12"/>
      <c r="CE20" s="12"/>
      <c r="CF20" s="12"/>
      <c r="CG20" s="12"/>
      <c r="CH20" s="12"/>
      <c r="CI20" s="12"/>
      <c r="CJ20" s="12"/>
      <c r="CK20" s="12"/>
      <c r="CL20" s="12"/>
      <c r="CM20" s="12"/>
      <c r="CN20" s="12"/>
      <c r="CO20" s="12"/>
      <c r="CP20" s="12"/>
      <c r="CQ20" s="12"/>
      <c r="CR20" s="12"/>
      <c r="CS20" s="12"/>
      <c r="CT20" s="12"/>
      <c r="CU20" s="12"/>
      <c r="CV20" s="12"/>
      <c r="CW20" s="12"/>
      <c r="CX20" s="12"/>
      <c r="CY20" s="12"/>
      <c r="CZ20" s="12"/>
      <c r="DA20" s="12"/>
      <c r="DB20" s="12"/>
      <c r="DC20" s="12"/>
      <c r="DD20" s="12"/>
      <c r="DE20" s="12"/>
      <c r="DF20" s="12"/>
      <c r="DG20" s="12"/>
      <c r="DH20" s="12"/>
      <c r="DI20" s="12"/>
      <c r="DJ20" s="12"/>
      <c r="DK20" s="12"/>
      <c r="DL20" s="12"/>
      <c r="DM20" s="12"/>
      <c r="DN20" s="12"/>
      <c r="DO20" s="12"/>
      <c r="DP20" s="12"/>
      <c r="DQ20" s="12"/>
      <c r="DR20" s="12"/>
      <c r="DS20" s="12"/>
      <c r="DT20" s="12"/>
      <c r="DU20" s="12"/>
      <c r="DV20" s="12"/>
      <c r="DW20" s="12"/>
      <c r="DX20" s="12"/>
      <c r="DY20" s="12"/>
      <c r="DZ20" s="12"/>
      <c r="EA20" s="12"/>
      <c r="EB20" s="12"/>
      <c r="EC20" s="12"/>
      <c r="ED20" s="12"/>
      <c r="EE20" s="12"/>
      <c r="EF20" s="12"/>
      <c r="EG20" s="12"/>
      <c r="EH20" s="12"/>
      <c r="EI20" s="12"/>
      <c r="EJ20" s="12"/>
      <c r="EK20" s="12"/>
      <c r="EL20" s="12"/>
      <c r="EM20" s="12"/>
      <c r="EN20" s="12"/>
      <c r="EO20" s="12"/>
      <c r="EP20" s="12"/>
      <c r="EQ20" s="12"/>
      <c r="ER20" s="12"/>
      <c r="ES20" s="12"/>
      <c r="ET20" s="12"/>
      <c r="EU20" s="12"/>
      <c r="EV20" s="12"/>
      <c r="EW20" s="12"/>
      <c r="EX20" s="12"/>
      <c r="EY20" s="12"/>
      <c r="EZ20" s="12"/>
      <c r="FA20" s="12"/>
      <c r="FB20" s="12"/>
      <c r="FC20" s="12"/>
      <c r="FD20" s="12"/>
      <c r="FE20" s="12"/>
      <c r="FF20" s="12"/>
      <c r="FG20" s="12"/>
      <c r="FH20" s="12"/>
      <c r="FI20" s="12"/>
      <c r="FJ20" s="12"/>
      <c r="FK20" s="12"/>
      <c r="FL20" s="12"/>
      <c r="FM20" s="12"/>
      <c r="FN20" s="12"/>
      <c r="FO20" s="12"/>
      <c r="FP20" s="12"/>
      <c r="FQ20" s="12"/>
      <c r="FR20" s="12"/>
      <c r="FS20" s="12"/>
      <c r="FT20" s="12"/>
      <c r="FU20" s="12"/>
      <c r="FV20" s="12"/>
      <c r="FW20" s="12"/>
      <c r="FX20" s="12"/>
      <c r="FY20" s="12"/>
      <c r="FZ20" s="12"/>
      <c r="GA20" s="12"/>
      <c r="GB20" s="12"/>
      <c r="GC20" s="12"/>
      <c r="GD20" s="12"/>
      <c r="GE20" s="12"/>
      <c r="GF20" s="12"/>
      <c r="GG20" s="12"/>
      <c r="GH20" s="12"/>
      <c r="GI20" s="12"/>
      <c r="GJ20" s="12"/>
      <c r="GK20" s="12"/>
      <c r="GL20" s="12"/>
      <c r="GM20" s="12"/>
      <c r="GN20" s="12"/>
      <c r="GO20" s="12"/>
      <c r="GP20" s="12"/>
      <c r="GQ20" s="12"/>
      <c r="GR20" s="12"/>
      <c r="GS20" s="12"/>
      <c r="GT20" s="12"/>
      <c r="GU20" s="12"/>
      <c r="GV20" s="12"/>
      <c r="GW20" s="12"/>
      <c r="GX20" s="12"/>
      <c r="GY20" s="12"/>
      <c r="GZ20" s="12"/>
      <c r="HA20" s="12"/>
      <c r="HB20" s="12"/>
      <c r="HC20" s="12"/>
      <c r="HD20" s="12"/>
      <c r="HE20" s="12"/>
      <c r="HF20" s="12"/>
      <c r="HG20" s="12"/>
      <c r="HH20" s="12"/>
      <c r="HI20" s="12"/>
      <c r="HJ20" s="12"/>
      <c r="HK20" s="12"/>
      <c r="HL20" s="12"/>
      <c r="HM20" s="12"/>
      <c r="HN20" s="12"/>
      <c r="HO20" s="12"/>
      <c r="HP20" s="12"/>
      <c r="HQ20" s="12"/>
      <c r="HR20" s="12"/>
      <c r="HS20" s="12"/>
      <c r="HT20" s="12"/>
      <c r="HU20" s="12"/>
      <c r="HV20" s="12"/>
      <c r="HW20" s="12"/>
      <c r="HX20" s="12"/>
      <c r="HY20" s="12"/>
      <c r="HZ20" s="12"/>
      <c r="IA20" s="12"/>
      <c r="IB20" s="12"/>
      <c r="IC20" s="12"/>
      <c r="ID20" s="12"/>
      <c r="IE20" s="12"/>
      <c r="IF20" s="12"/>
      <c r="IG20" s="12"/>
      <c r="IH20" s="12"/>
      <c r="II20" s="12"/>
      <c r="IJ20" s="12"/>
      <c r="IK20" s="12"/>
      <c r="IL20" s="12"/>
      <c r="IM20" s="12"/>
      <c r="IN20" s="12"/>
      <c r="IO20" s="12"/>
      <c r="IP20" s="12"/>
      <c r="IQ20" s="12"/>
      <c r="IR20" s="14"/>
    </row>
    <row r="21" spans="1:252" ht="156" customHeight="1">
      <c r="A21" s="197" t="s">
        <v>520</v>
      </c>
      <c r="B21" s="576">
        <v>2</v>
      </c>
      <c r="C21" s="582"/>
      <c r="D21" s="577">
        <v>360</v>
      </c>
      <c r="E21" s="567"/>
      <c r="F21" s="579"/>
      <c r="G21" s="569"/>
      <c r="H21" s="570"/>
      <c r="I21" s="571"/>
      <c r="J21" s="572"/>
      <c r="K21" s="573"/>
      <c r="L21" s="580"/>
      <c r="M21" s="575"/>
      <c r="N21" s="576">
        <f t="shared" si="0"/>
        <v>0</v>
      </c>
      <c r="O21" s="576">
        <f>2*N21</f>
        <v>0</v>
      </c>
      <c r="P21" s="576">
        <f>3*N21</f>
        <v>0</v>
      </c>
      <c r="Q21" s="577">
        <f t="shared" si="2"/>
        <v>0</v>
      </c>
      <c r="R21" s="21"/>
      <c r="S21" s="12"/>
      <c r="T21" s="12"/>
      <c r="U21" s="12"/>
      <c r="V21" s="12"/>
      <c r="W21" s="12"/>
      <c r="X21" s="12"/>
      <c r="Y21" s="12"/>
      <c r="Z21" s="12"/>
      <c r="AA21" s="12"/>
      <c r="AB21" s="12"/>
      <c r="AC21" s="12"/>
      <c r="AD21" s="12"/>
      <c r="AE21" s="12"/>
      <c r="AF21" s="12"/>
      <c r="AG21" s="12"/>
      <c r="AH21" s="12"/>
      <c r="AI21" s="12"/>
      <c r="AJ21" s="12"/>
      <c r="AK21" s="12"/>
      <c r="AL21" s="12"/>
      <c r="AM21" s="12"/>
      <c r="AN21" s="12"/>
      <c r="AO21" s="12"/>
      <c r="AP21" s="12"/>
      <c r="AQ21" s="12"/>
      <c r="AR21" s="12"/>
      <c r="AS21" s="12"/>
      <c r="AT21" s="12"/>
      <c r="AU21" s="12"/>
      <c r="AV21" s="12"/>
      <c r="AW21" s="12"/>
      <c r="AX21" s="12"/>
      <c r="AY21" s="12"/>
      <c r="AZ21" s="12"/>
      <c r="BA21" s="12"/>
      <c r="BB21" s="12"/>
      <c r="BC21" s="12"/>
      <c r="BD21" s="12"/>
      <c r="BE21" s="12"/>
      <c r="BF21" s="12"/>
      <c r="BG21" s="12"/>
      <c r="BH21" s="12"/>
      <c r="BI21" s="12"/>
      <c r="BJ21" s="12"/>
      <c r="BK21" s="12"/>
      <c r="BL21" s="12"/>
      <c r="BM21" s="12"/>
      <c r="BN21" s="12"/>
      <c r="BO21" s="12"/>
      <c r="BP21" s="12"/>
      <c r="BQ21" s="12"/>
      <c r="BR21" s="12"/>
      <c r="BS21" s="12"/>
      <c r="BT21" s="12"/>
      <c r="BU21" s="12"/>
      <c r="BV21" s="12"/>
      <c r="BW21" s="12"/>
      <c r="BX21" s="12"/>
      <c r="BY21" s="12"/>
      <c r="BZ21" s="12"/>
      <c r="CA21" s="12"/>
      <c r="CB21" s="12"/>
      <c r="CC21" s="12"/>
      <c r="CD21" s="12"/>
      <c r="CE21" s="12"/>
      <c r="CF21" s="12"/>
      <c r="CG21" s="12"/>
      <c r="CH21" s="12"/>
      <c r="CI21" s="12"/>
      <c r="CJ21" s="12"/>
      <c r="CK21" s="12"/>
      <c r="CL21" s="12"/>
      <c r="CM21" s="12"/>
      <c r="CN21" s="12"/>
      <c r="CO21" s="12"/>
      <c r="CP21" s="12"/>
      <c r="CQ21" s="12"/>
      <c r="CR21" s="12"/>
      <c r="CS21" s="12"/>
      <c r="CT21" s="12"/>
      <c r="CU21" s="12"/>
      <c r="CV21" s="12"/>
      <c r="CW21" s="12"/>
      <c r="CX21" s="12"/>
      <c r="CY21" s="12"/>
      <c r="CZ21" s="12"/>
      <c r="DA21" s="12"/>
      <c r="DB21" s="12"/>
      <c r="DC21" s="12"/>
      <c r="DD21" s="12"/>
      <c r="DE21" s="12"/>
      <c r="DF21" s="12"/>
      <c r="DG21" s="12"/>
      <c r="DH21" s="12"/>
      <c r="DI21" s="12"/>
      <c r="DJ21" s="12"/>
      <c r="DK21" s="12"/>
      <c r="DL21" s="12"/>
      <c r="DM21" s="12"/>
      <c r="DN21" s="12"/>
      <c r="DO21" s="12"/>
      <c r="DP21" s="12"/>
      <c r="DQ21" s="12"/>
      <c r="DR21" s="12"/>
      <c r="DS21" s="12"/>
      <c r="DT21" s="12"/>
      <c r="DU21" s="12"/>
      <c r="DV21" s="12"/>
      <c r="DW21" s="12"/>
      <c r="DX21" s="12"/>
      <c r="DY21" s="12"/>
      <c r="DZ21" s="12"/>
      <c r="EA21" s="12"/>
      <c r="EB21" s="12"/>
      <c r="EC21" s="12"/>
      <c r="ED21" s="12"/>
      <c r="EE21" s="12"/>
      <c r="EF21" s="12"/>
      <c r="EG21" s="12"/>
      <c r="EH21" s="12"/>
      <c r="EI21" s="12"/>
      <c r="EJ21" s="12"/>
      <c r="EK21" s="12"/>
      <c r="EL21" s="12"/>
      <c r="EM21" s="12"/>
      <c r="EN21" s="12"/>
      <c r="EO21" s="12"/>
      <c r="EP21" s="12"/>
      <c r="EQ21" s="12"/>
      <c r="ER21" s="12"/>
      <c r="ES21" s="12"/>
      <c r="ET21" s="12"/>
      <c r="EU21" s="12"/>
      <c r="EV21" s="12"/>
      <c r="EW21" s="12"/>
      <c r="EX21" s="12"/>
      <c r="EY21" s="12"/>
      <c r="EZ21" s="12"/>
      <c r="FA21" s="12"/>
      <c r="FB21" s="12"/>
      <c r="FC21" s="12"/>
      <c r="FD21" s="12"/>
      <c r="FE21" s="12"/>
      <c r="FF21" s="12"/>
      <c r="FG21" s="12"/>
      <c r="FH21" s="12"/>
      <c r="FI21" s="12"/>
      <c r="FJ21" s="12"/>
      <c r="FK21" s="12"/>
      <c r="FL21" s="12"/>
      <c r="FM21" s="12"/>
      <c r="FN21" s="12"/>
      <c r="FO21" s="12"/>
      <c r="FP21" s="12"/>
      <c r="FQ21" s="12"/>
      <c r="FR21" s="12"/>
      <c r="FS21" s="12"/>
      <c r="FT21" s="12"/>
      <c r="FU21" s="12"/>
      <c r="FV21" s="12"/>
      <c r="FW21" s="12"/>
      <c r="FX21" s="12"/>
      <c r="FY21" s="12"/>
      <c r="FZ21" s="12"/>
      <c r="GA21" s="12"/>
      <c r="GB21" s="12"/>
      <c r="GC21" s="12"/>
      <c r="GD21" s="12"/>
      <c r="GE21" s="12"/>
      <c r="GF21" s="12"/>
      <c r="GG21" s="12"/>
      <c r="GH21" s="12"/>
      <c r="GI21" s="12"/>
      <c r="GJ21" s="12"/>
      <c r="GK21" s="12"/>
      <c r="GL21" s="12"/>
      <c r="GM21" s="12"/>
      <c r="GN21" s="12"/>
      <c r="GO21" s="12"/>
      <c r="GP21" s="12"/>
      <c r="GQ21" s="12"/>
      <c r="GR21" s="12"/>
      <c r="GS21" s="12"/>
      <c r="GT21" s="12"/>
      <c r="GU21" s="12"/>
      <c r="GV21" s="12"/>
      <c r="GW21" s="12"/>
      <c r="GX21" s="12"/>
      <c r="GY21" s="12"/>
      <c r="GZ21" s="12"/>
      <c r="HA21" s="12"/>
      <c r="HB21" s="12"/>
      <c r="HC21" s="12"/>
      <c r="HD21" s="12"/>
      <c r="HE21" s="12"/>
      <c r="HF21" s="12"/>
      <c r="HG21" s="12"/>
      <c r="HH21" s="12"/>
      <c r="HI21" s="12"/>
      <c r="HJ21" s="12"/>
      <c r="HK21" s="12"/>
      <c r="HL21" s="12"/>
      <c r="HM21" s="12"/>
      <c r="HN21" s="12"/>
      <c r="HO21" s="12"/>
      <c r="HP21" s="12"/>
      <c r="HQ21" s="12"/>
      <c r="HR21" s="12"/>
      <c r="HS21" s="12"/>
      <c r="HT21" s="12"/>
      <c r="HU21" s="12"/>
      <c r="HV21" s="12"/>
      <c r="HW21" s="12"/>
      <c r="HX21" s="12"/>
      <c r="HY21" s="12"/>
      <c r="HZ21" s="12"/>
      <c r="IA21" s="12"/>
      <c r="IB21" s="12"/>
      <c r="IC21" s="12"/>
      <c r="ID21" s="12"/>
      <c r="IE21" s="12"/>
      <c r="IF21" s="12"/>
      <c r="IG21" s="12"/>
      <c r="IH21" s="12"/>
      <c r="II21" s="12"/>
      <c r="IJ21" s="12"/>
      <c r="IK21" s="12"/>
      <c r="IL21" s="12"/>
      <c r="IM21" s="12"/>
      <c r="IN21" s="12"/>
      <c r="IO21" s="12"/>
      <c r="IP21" s="12"/>
      <c r="IQ21" s="12"/>
      <c r="IR21" s="14"/>
    </row>
    <row r="22" spans="1:252" ht="186.75" customHeight="1">
      <c r="A22" s="197" t="s">
        <v>521</v>
      </c>
      <c r="B22" s="576">
        <v>2</v>
      </c>
      <c r="C22" s="583"/>
      <c r="D22" s="577">
        <v>360</v>
      </c>
      <c r="E22" s="567"/>
      <c r="F22" s="579"/>
      <c r="G22" s="569"/>
      <c r="H22" s="570"/>
      <c r="I22" s="571"/>
      <c r="J22" s="572"/>
      <c r="K22" s="573"/>
      <c r="L22" s="580"/>
      <c r="M22" s="575"/>
      <c r="N22" s="576">
        <f t="shared" si="0"/>
        <v>0</v>
      </c>
      <c r="O22" s="576">
        <f>2*N22</f>
        <v>0</v>
      </c>
      <c r="P22" s="576">
        <f>3*N22</f>
        <v>0</v>
      </c>
      <c r="Q22" s="577">
        <f t="shared" si="2"/>
        <v>0</v>
      </c>
      <c r="R22" s="21"/>
      <c r="S22" s="12"/>
      <c r="T22" s="12"/>
      <c r="U22" s="12"/>
      <c r="V22" s="12"/>
      <c r="W22" s="12"/>
      <c r="X22" s="12"/>
      <c r="Y22" s="12"/>
      <c r="Z22" s="12"/>
      <c r="AA22" s="12"/>
      <c r="AB22" s="12"/>
      <c r="AC22" s="12"/>
      <c r="AD22" s="12"/>
      <c r="AE22" s="12"/>
      <c r="AF22" s="12"/>
      <c r="AG22" s="12"/>
      <c r="AH22" s="12"/>
      <c r="AI22" s="12"/>
      <c r="AJ22" s="12"/>
      <c r="AK22" s="12"/>
      <c r="AL22" s="12"/>
      <c r="AM22" s="12"/>
      <c r="AN22" s="12"/>
      <c r="AO22" s="12"/>
      <c r="AP22" s="12"/>
      <c r="AQ22" s="12"/>
      <c r="AR22" s="12"/>
      <c r="AS22" s="12"/>
      <c r="AT22" s="12"/>
      <c r="AU22" s="12"/>
      <c r="AV22" s="12"/>
      <c r="AW22" s="12"/>
      <c r="AX22" s="12"/>
      <c r="AY22" s="12"/>
      <c r="AZ22" s="12"/>
      <c r="BA22" s="12"/>
      <c r="BB22" s="12"/>
      <c r="BC22" s="12"/>
      <c r="BD22" s="12"/>
      <c r="BE22" s="12"/>
      <c r="BF22" s="12"/>
      <c r="BG22" s="12"/>
      <c r="BH22" s="12"/>
      <c r="BI22" s="12"/>
      <c r="BJ22" s="12"/>
      <c r="BK22" s="12"/>
      <c r="BL22" s="12"/>
      <c r="BM22" s="12"/>
      <c r="BN22" s="12"/>
      <c r="BO22" s="12"/>
      <c r="BP22" s="12"/>
      <c r="BQ22" s="12"/>
      <c r="BR22" s="12"/>
      <c r="BS22" s="12"/>
      <c r="BT22" s="12"/>
      <c r="BU22" s="12"/>
      <c r="BV22" s="12"/>
      <c r="BW22" s="12"/>
      <c r="BX22" s="12"/>
      <c r="BY22" s="12"/>
      <c r="BZ22" s="12"/>
      <c r="CA22" s="12"/>
      <c r="CB22" s="12"/>
      <c r="CC22" s="12"/>
      <c r="CD22" s="12"/>
      <c r="CE22" s="12"/>
      <c r="CF22" s="12"/>
      <c r="CG22" s="12"/>
      <c r="CH22" s="12"/>
      <c r="CI22" s="12"/>
      <c r="CJ22" s="12"/>
      <c r="CK22" s="12"/>
      <c r="CL22" s="12"/>
      <c r="CM22" s="12"/>
      <c r="CN22" s="12"/>
      <c r="CO22" s="12"/>
      <c r="CP22" s="12"/>
      <c r="CQ22" s="12"/>
      <c r="CR22" s="12"/>
      <c r="CS22" s="12"/>
      <c r="CT22" s="12"/>
      <c r="CU22" s="12"/>
      <c r="CV22" s="12"/>
      <c r="CW22" s="12"/>
      <c r="CX22" s="12"/>
      <c r="CY22" s="12"/>
      <c r="CZ22" s="12"/>
      <c r="DA22" s="12"/>
      <c r="DB22" s="12"/>
      <c r="DC22" s="12"/>
      <c r="DD22" s="12"/>
      <c r="DE22" s="12"/>
      <c r="DF22" s="12"/>
      <c r="DG22" s="12"/>
      <c r="DH22" s="12"/>
      <c r="DI22" s="12"/>
      <c r="DJ22" s="12"/>
      <c r="DK22" s="12"/>
      <c r="DL22" s="12"/>
      <c r="DM22" s="12"/>
      <c r="DN22" s="12"/>
      <c r="DO22" s="12"/>
      <c r="DP22" s="12"/>
      <c r="DQ22" s="12"/>
      <c r="DR22" s="12"/>
      <c r="DS22" s="12"/>
      <c r="DT22" s="12"/>
      <c r="DU22" s="12"/>
      <c r="DV22" s="12"/>
      <c r="DW22" s="12"/>
      <c r="DX22" s="12"/>
      <c r="DY22" s="12"/>
      <c r="DZ22" s="12"/>
      <c r="EA22" s="12"/>
      <c r="EB22" s="12"/>
      <c r="EC22" s="12"/>
      <c r="ED22" s="12"/>
      <c r="EE22" s="12"/>
      <c r="EF22" s="12"/>
      <c r="EG22" s="12"/>
      <c r="EH22" s="12"/>
      <c r="EI22" s="12"/>
      <c r="EJ22" s="12"/>
      <c r="EK22" s="12"/>
      <c r="EL22" s="12"/>
      <c r="EM22" s="12"/>
      <c r="EN22" s="12"/>
      <c r="EO22" s="12"/>
      <c r="EP22" s="12"/>
      <c r="EQ22" s="12"/>
      <c r="ER22" s="12"/>
      <c r="ES22" s="12"/>
      <c r="ET22" s="12"/>
      <c r="EU22" s="12"/>
      <c r="EV22" s="12"/>
      <c r="EW22" s="12"/>
      <c r="EX22" s="12"/>
      <c r="EY22" s="12"/>
      <c r="EZ22" s="12"/>
      <c r="FA22" s="12"/>
      <c r="FB22" s="12"/>
      <c r="FC22" s="12"/>
      <c r="FD22" s="12"/>
      <c r="FE22" s="12"/>
      <c r="FF22" s="12"/>
      <c r="FG22" s="12"/>
      <c r="FH22" s="12"/>
      <c r="FI22" s="12"/>
      <c r="FJ22" s="12"/>
      <c r="FK22" s="12"/>
      <c r="FL22" s="12"/>
      <c r="FM22" s="12"/>
      <c r="FN22" s="12"/>
      <c r="FO22" s="12"/>
      <c r="FP22" s="12"/>
      <c r="FQ22" s="12"/>
      <c r="FR22" s="12"/>
      <c r="FS22" s="12"/>
      <c r="FT22" s="12"/>
      <c r="FU22" s="12"/>
      <c r="FV22" s="12"/>
      <c r="FW22" s="12"/>
      <c r="FX22" s="12"/>
      <c r="FY22" s="12"/>
      <c r="FZ22" s="12"/>
      <c r="GA22" s="12"/>
      <c r="GB22" s="12"/>
      <c r="GC22" s="12"/>
      <c r="GD22" s="12"/>
      <c r="GE22" s="12"/>
      <c r="GF22" s="12"/>
      <c r="GG22" s="12"/>
      <c r="GH22" s="12"/>
      <c r="GI22" s="12"/>
      <c r="GJ22" s="12"/>
      <c r="GK22" s="12"/>
      <c r="GL22" s="12"/>
      <c r="GM22" s="12"/>
      <c r="GN22" s="12"/>
      <c r="GO22" s="12"/>
      <c r="GP22" s="12"/>
      <c r="GQ22" s="12"/>
      <c r="GR22" s="12"/>
      <c r="GS22" s="12"/>
      <c r="GT22" s="12"/>
      <c r="GU22" s="12"/>
      <c r="GV22" s="12"/>
      <c r="GW22" s="12"/>
      <c r="GX22" s="12"/>
      <c r="GY22" s="12"/>
      <c r="GZ22" s="12"/>
      <c r="HA22" s="12"/>
      <c r="HB22" s="12"/>
      <c r="HC22" s="12"/>
      <c r="HD22" s="12"/>
      <c r="HE22" s="12"/>
      <c r="HF22" s="12"/>
      <c r="HG22" s="12"/>
      <c r="HH22" s="12"/>
      <c r="HI22" s="12"/>
      <c r="HJ22" s="12"/>
      <c r="HK22" s="12"/>
      <c r="HL22" s="12"/>
      <c r="HM22" s="12"/>
      <c r="HN22" s="12"/>
      <c r="HO22" s="12"/>
      <c r="HP22" s="12"/>
      <c r="HQ22" s="12"/>
      <c r="HR22" s="12"/>
      <c r="HS22" s="12"/>
      <c r="HT22" s="12"/>
      <c r="HU22" s="12"/>
      <c r="HV22" s="12"/>
      <c r="HW22" s="12"/>
      <c r="HX22" s="12"/>
      <c r="HY22" s="12"/>
      <c r="HZ22" s="12"/>
      <c r="IA22" s="12"/>
      <c r="IB22" s="12"/>
      <c r="IC22" s="12"/>
      <c r="ID22" s="12"/>
      <c r="IE22" s="12"/>
      <c r="IF22" s="12"/>
      <c r="IG22" s="12"/>
      <c r="IH22" s="12"/>
      <c r="II22" s="12"/>
      <c r="IJ22" s="12"/>
      <c r="IK22" s="12"/>
      <c r="IL22" s="12"/>
      <c r="IM22" s="12"/>
      <c r="IN22" s="12"/>
      <c r="IO22" s="12"/>
      <c r="IP22" s="12"/>
      <c r="IQ22" s="12"/>
      <c r="IR22" s="14"/>
    </row>
    <row r="23" spans="1:252" ht="183.5" customHeight="1">
      <c r="A23" s="197" t="s">
        <v>522</v>
      </c>
      <c r="B23" s="576">
        <v>2</v>
      </c>
      <c r="C23" s="583"/>
      <c r="D23" s="577">
        <v>360</v>
      </c>
      <c r="E23" s="567"/>
      <c r="F23" s="579"/>
      <c r="G23" s="569"/>
      <c r="H23" s="570"/>
      <c r="I23" s="571"/>
      <c r="J23" s="572"/>
      <c r="K23" s="573"/>
      <c r="L23" s="580"/>
      <c r="M23" s="575"/>
      <c r="N23" s="576">
        <f t="shared" si="0"/>
        <v>0</v>
      </c>
      <c r="O23" s="576">
        <f>2*N23</f>
        <v>0</v>
      </c>
      <c r="P23" s="576">
        <f>3*N23</f>
        <v>0</v>
      </c>
      <c r="Q23" s="577">
        <f t="shared" si="2"/>
        <v>0</v>
      </c>
      <c r="R23" s="21"/>
      <c r="S23" s="12"/>
      <c r="T23" s="12"/>
      <c r="U23" s="12"/>
      <c r="V23" s="12"/>
      <c r="W23" s="12"/>
      <c r="X23" s="12"/>
      <c r="Y23" s="12"/>
      <c r="Z23" s="12"/>
      <c r="AA23" s="12"/>
      <c r="AB23" s="12"/>
      <c r="AC23" s="12"/>
      <c r="AD23" s="12"/>
      <c r="AE23" s="12"/>
      <c r="AF23" s="12"/>
      <c r="AG23" s="12"/>
      <c r="AH23" s="12"/>
      <c r="AI23" s="12"/>
      <c r="AJ23" s="12"/>
      <c r="AK23" s="12"/>
      <c r="AL23" s="12"/>
      <c r="AM23" s="12"/>
      <c r="AN23" s="12"/>
      <c r="AO23" s="12"/>
      <c r="AP23" s="12"/>
      <c r="AQ23" s="12"/>
      <c r="AR23" s="12"/>
      <c r="AS23" s="12"/>
      <c r="AT23" s="12"/>
      <c r="AU23" s="12"/>
      <c r="AV23" s="12"/>
      <c r="AW23" s="12"/>
      <c r="AX23" s="12"/>
      <c r="AY23" s="12"/>
      <c r="AZ23" s="12"/>
      <c r="BA23" s="12"/>
      <c r="BB23" s="12"/>
      <c r="BC23" s="12"/>
      <c r="BD23" s="12"/>
      <c r="BE23" s="12"/>
      <c r="BF23" s="12"/>
      <c r="BG23" s="12"/>
      <c r="BH23" s="12"/>
      <c r="BI23" s="12"/>
      <c r="BJ23" s="12"/>
      <c r="BK23" s="12"/>
      <c r="BL23" s="12"/>
      <c r="BM23" s="12"/>
      <c r="BN23" s="12"/>
      <c r="BO23" s="12"/>
      <c r="BP23" s="12"/>
      <c r="BQ23" s="12"/>
      <c r="BR23" s="12"/>
      <c r="BS23" s="12"/>
      <c r="BT23" s="12"/>
      <c r="BU23" s="12"/>
      <c r="BV23" s="12"/>
      <c r="BW23" s="12"/>
      <c r="BX23" s="12"/>
      <c r="BY23" s="12"/>
      <c r="BZ23" s="12"/>
      <c r="CA23" s="12"/>
      <c r="CB23" s="12"/>
      <c r="CC23" s="12"/>
      <c r="CD23" s="12"/>
      <c r="CE23" s="12"/>
      <c r="CF23" s="12"/>
      <c r="CG23" s="12"/>
      <c r="CH23" s="12"/>
      <c r="CI23" s="12"/>
      <c r="CJ23" s="12"/>
      <c r="CK23" s="12"/>
      <c r="CL23" s="12"/>
      <c r="CM23" s="12"/>
      <c r="CN23" s="12"/>
      <c r="CO23" s="12"/>
      <c r="CP23" s="12"/>
      <c r="CQ23" s="12"/>
      <c r="CR23" s="12"/>
      <c r="CS23" s="12"/>
      <c r="CT23" s="12"/>
      <c r="CU23" s="12"/>
      <c r="CV23" s="12"/>
      <c r="CW23" s="12"/>
      <c r="CX23" s="12"/>
      <c r="CY23" s="12"/>
      <c r="CZ23" s="12"/>
      <c r="DA23" s="12"/>
      <c r="DB23" s="12"/>
      <c r="DC23" s="12"/>
      <c r="DD23" s="12"/>
      <c r="DE23" s="12"/>
      <c r="DF23" s="12"/>
      <c r="DG23" s="12"/>
      <c r="DH23" s="12"/>
      <c r="DI23" s="12"/>
      <c r="DJ23" s="12"/>
      <c r="DK23" s="12"/>
      <c r="DL23" s="12"/>
      <c r="DM23" s="12"/>
      <c r="DN23" s="12"/>
      <c r="DO23" s="12"/>
      <c r="DP23" s="12"/>
      <c r="DQ23" s="12"/>
      <c r="DR23" s="12"/>
      <c r="DS23" s="12"/>
      <c r="DT23" s="12"/>
      <c r="DU23" s="12"/>
      <c r="DV23" s="12"/>
      <c r="DW23" s="12"/>
      <c r="DX23" s="12"/>
      <c r="DY23" s="12"/>
      <c r="DZ23" s="12"/>
      <c r="EA23" s="12"/>
      <c r="EB23" s="12"/>
      <c r="EC23" s="12"/>
      <c r="ED23" s="12"/>
      <c r="EE23" s="12"/>
      <c r="EF23" s="12"/>
      <c r="EG23" s="12"/>
      <c r="EH23" s="12"/>
      <c r="EI23" s="12"/>
      <c r="EJ23" s="12"/>
      <c r="EK23" s="12"/>
      <c r="EL23" s="12"/>
      <c r="EM23" s="12"/>
      <c r="EN23" s="12"/>
      <c r="EO23" s="12"/>
      <c r="EP23" s="12"/>
      <c r="EQ23" s="12"/>
      <c r="ER23" s="12"/>
      <c r="ES23" s="12"/>
      <c r="ET23" s="12"/>
      <c r="EU23" s="12"/>
      <c r="EV23" s="12"/>
      <c r="EW23" s="12"/>
      <c r="EX23" s="12"/>
      <c r="EY23" s="12"/>
      <c r="EZ23" s="12"/>
      <c r="FA23" s="12"/>
      <c r="FB23" s="12"/>
      <c r="FC23" s="12"/>
      <c r="FD23" s="12"/>
      <c r="FE23" s="12"/>
      <c r="FF23" s="12"/>
      <c r="FG23" s="12"/>
      <c r="FH23" s="12"/>
      <c r="FI23" s="12"/>
      <c r="FJ23" s="12"/>
      <c r="FK23" s="12"/>
      <c r="FL23" s="12"/>
      <c r="FM23" s="12"/>
      <c r="FN23" s="12"/>
      <c r="FO23" s="12"/>
      <c r="FP23" s="12"/>
      <c r="FQ23" s="12"/>
      <c r="FR23" s="12"/>
      <c r="FS23" s="12"/>
      <c r="FT23" s="12"/>
      <c r="FU23" s="12"/>
      <c r="FV23" s="12"/>
      <c r="FW23" s="12"/>
      <c r="FX23" s="12"/>
      <c r="FY23" s="12"/>
      <c r="FZ23" s="12"/>
      <c r="GA23" s="12"/>
      <c r="GB23" s="12"/>
      <c r="GC23" s="12"/>
      <c r="GD23" s="12"/>
      <c r="GE23" s="12"/>
      <c r="GF23" s="12"/>
      <c r="GG23" s="12"/>
      <c r="GH23" s="12"/>
      <c r="GI23" s="12"/>
      <c r="GJ23" s="12"/>
      <c r="GK23" s="12"/>
      <c r="GL23" s="12"/>
      <c r="GM23" s="12"/>
      <c r="GN23" s="12"/>
      <c r="GO23" s="12"/>
      <c r="GP23" s="12"/>
      <c r="GQ23" s="12"/>
      <c r="GR23" s="12"/>
      <c r="GS23" s="12"/>
      <c r="GT23" s="12"/>
      <c r="GU23" s="12"/>
      <c r="GV23" s="12"/>
      <c r="GW23" s="12"/>
      <c r="GX23" s="12"/>
      <c r="GY23" s="12"/>
      <c r="GZ23" s="12"/>
      <c r="HA23" s="12"/>
      <c r="HB23" s="12"/>
      <c r="HC23" s="12"/>
      <c r="HD23" s="12"/>
      <c r="HE23" s="12"/>
      <c r="HF23" s="12"/>
      <c r="HG23" s="12"/>
      <c r="HH23" s="12"/>
      <c r="HI23" s="12"/>
      <c r="HJ23" s="12"/>
      <c r="HK23" s="12"/>
      <c r="HL23" s="12"/>
      <c r="HM23" s="12"/>
      <c r="HN23" s="12"/>
      <c r="HO23" s="12"/>
      <c r="HP23" s="12"/>
      <c r="HQ23" s="12"/>
      <c r="HR23" s="12"/>
      <c r="HS23" s="12"/>
      <c r="HT23" s="12"/>
      <c r="HU23" s="12"/>
      <c r="HV23" s="12"/>
      <c r="HW23" s="12"/>
      <c r="HX23" s="12"/>
      <c r="HY23" s="12"/>
      <c r="HZ23" s="12"/>
      <c r="IA23" s="12"/>
      <c r="IB23" s="12"/>
      <c r="IC23" s="12"/>
      <c r="ID23" s="12"/>
      <c r="IE23" s="12"/>
      <c r="IF23" s="12"/>
      <c r="IG23" s="12"/>
      <c r="IH23" s="12"/>
      <c r="II23" s="12"/>
      <c r="IJ23" s="12"/>
      <c r="IK23" s="12"/>
      <c r="IL23" s="12"/>
      <c r="IM23" s="12"/>
      <c r="IN23" s="12"/>
      <c r="IO23" s="12"/>
      <c r="IP23" s="12"/>
      <c r="IQ23" s="12"/>
      <c r="IR23" s="14"/>
    </row>
    <row r="24" spans="1:252" ht="27" hidden="1" customHeight="1">
      <c r="A24" s="584"/>
      <c r="B24" s="584"/>
      <c r="C24" s="584"/>
      <c r="D24" s="33" t="s">
        <v>523</v>
      </c>
      <c r="E24" s="567"/>
      <c r="F24" s="579"/>
      <c r="G24" s="585"/>
      <c r="H24" s="570"/>
      <c r="I24" s="571"/>
      <c r="J24" s="572"/>
      <c r="K24" s="573"/>
      <c r="L24" s="580"/>
      <c r="M24" s="575"/>
      <c r="N24" s="34"/>
      <c r="O24" s="34"/>
      <c r="P24" s="34"/>
      <c r="Q24" s="34"/>
      <c r="R24" s="21"/>
      <c r="S24" s="12"/>
      <c r="T24" s="12"/>
      <c r="U24" s="12"/>
      <c r="V24" s="12"/>
      <c r="W24" s="12"/>
      <c r="X24" s="12"/>
      <c r="Y24" s="12"/>
      <c r="Z24" s="12"/>
      <c r="AA24" s="12"/>
      <c r="AB24" s="12"/>
      <c r="AC24" s="12"/>
      <c r="AD24" s="12"/>
      <c r="AE24" s="12"/>
      <c r="AF24" s="12"/>
      <c r="AG24" s="12"/>
      <c r="AH24" s="12"/>
      <c r="AI24" s="12"/>
      <c r="AJ24" s="12"/>
      <c r="AK24" s="12"/>
      <c r="AL24" s="12"/>
      <c r="AM24" s="12"/>
      <c r="AN24" s="12"/>
      <c r="AO24" s="12"/>
      <c r="AP24" s="12"/>
      <c r="AQ24" s="12"/>
      <c r="AR24" s="12"/>
      <c r="AS24" s="12"/>
      <c r="AT24" s="12"/>
      <c r="AU24" s="12"/>
      <c r="AV24" s="12"/>
      <c r="AW24" s="12"/>
      <c r="AX24" s="12"/>
      <c r="AY24" s="12"/>
      <c r="AZ24" s="12"/>
      <c r="BA24" s="12"/>
      <c r="BB24" s="12"/>
      <c r="BC24" s="12"/>
      <c r="BD24" s="12"/>
      <c r="BE24" s="12"/>
      <c r="BF24" s="12"/>
      <c r="BG24" s="12"/>
      <c r="BH24" s="12"/>
      <c r="BI24" s="12"/>
      <c r="BJ24" s="12"/>
      <c r="BK24" s="12"/>
      <c r="BL24" s="12"/>
      <c r="BM24" s="12"/>
      <c r="BN24" s="12"/>
      <c r="BO24" s="12"/>
      <c r="BP24" s="12"/>
      <c r="BQ24" s="12"/>
      <c r="BR24" s="12"/>
      <c r="BS24" s="12"/>
      <c r="BT24" s="12"/>
      <c r="BU24" s="12"/>
      <c r="BV24" s="12"/>
      <c r="BW24" s="12"/>
      <c r="BX24" s="12"/>
      <c r="BY24" s="12"/>
      <c r="BZ24" s="12"/>
      <c r="CA24" s="12"/>
      <c r="CB24" s="12"/>
      <c r="CC24" s="12"/>
      <c r="CD24" s="12"/>
      <c r="CE24" s="12"/>
      <c r="CF24" s="12"/>
      <c r="CG24" s="12"/>
      <c r="CH24" s="12"/>
      <c r="CI24" s="12"/>
      <c r="CJ24" s="12"/>
      <c r="CK24" s="12"/>
      <c r="CL24" s="12"/>
      <c r="CM24" s="12"/>
      <c r="CN24" s="12"/>
      <c r="CO24" s="12"/>
      <c r="CP24" s="12"/>
      <c r="CQ24" s="12"/>
      <c r="CR24" s="12"/>
      <c r="CS24" s="12"/>
      <c r="CT24" s="12"/>
      <c r="CU24" s="12"/>
      <c r="CV24" s="12"/>
      <c r="CW24" s="12"/>
      <c r="CX24" s="12"/>
      <c r="CY24" s="12"/>
      <c r="CZ24" s="12"/>
      <c r="DA24" s="12"/>
      <c r="DB24" s="12"/>
      <c r="DC24" s="12"/>
      <c r="DD24" s="12"/>
      <c r="DE24" s="12"/>
      <c r="DF24" s="12"/>
      <c r="DG24" s="12"/>
      <c r="DH24" s="12"/>
      <c r="DI24" s="12"/>
      <c r="DJ24" s="12"/>
      <c r="DK24" s="12"/>
      <c r="DL24" s="12"/>
      <c r="DM24" s="12"/>
      <c r="DN24" s="12"/>
      <c r="DO24" s="12"/>
      <c r="DP24" s="12"/>
      <c r="DQ24" s="12"/>
      <c r="DR24" s="12"/>
      <c r="DS24" s="12"/>
      <c r="DT24" s="12"/>
      <c r="DU24" s="12"/>
      <c r="DV24" s="12"/>
      <c r="DW24" s="12"/>
      <c r="DX24" s="12"/>
      <c r="DY24" s="12"/>
      <c r="DZ24" s="12"/>
      <c r="EA24" s="12"/>
      <c r="EB24" s="12"/>
      <c r="EC24" s="12"/>
      <c r="ED24" s="12"/>
      <c r="EE24" s="12"/>
      <c r="EF24" s="12"/>
      <c r="EG24" s="12"/>
      <c r="EH24" s="12"/>
      <c r="EI24" s="12"/>
      <c r="EJ24" s="12"/>
      <c r="EK24" s="12"/>
      <c r="EL24" s="12"/>
      <c r="EM24" s="12"/>
      <c r="EN24" s="12"/>
      <c r="EO24" s="12"/>
      <c r="EP24" s="12"/>
      <c r="EQ24" s="12"/>
      <c r="ER24" s="12"/>
      <c r="ES24" s="12"/>
      <c r="ET24" s="12"/>
      <c r="EU24" s="12"/>
      <c r="EV24" s="12"/>
      <c r="EW24" s="12"/>
      <c r="EX24" s="12"/>
      <c r="EY24" s="12"/>
      <c r="EZ24" s="12"/>
      <c r="FA24" s="12"/>
      <c r="FB24" s="12"/>
      <c r="FC24" s="12"/>
      <c r="FD24" s="12"/>
      <c r="FE24" s="12"/>
      <c r="FF24" s="12"/>
      <c r="FG24" s="12"/>
      <c r="FH24" s="12"/>
      <c r="FI24" s="12"/>
      <c r="FJ24" s="12"/>
      <c r="FK24" s="12"/>
      <c r="FL24" s="12"/>
      <c r="FM24" s="12"/>
      <c r="FN24" s="12"/>
      <c r="FO24" s="12"/>
      <c r="FP24" s="12"/>
      <c r="FQ24" s="12"/>
      <c r="FR24" s="12"/>
      <c r="FS24" s="12"/>
      <c r="FT24" s="12"/>
      <c r="FU24" s="12"/>
      <c r="FV24" s="12"/>
      <c r="FW24" s="12"/>
      <c r="FX24" s="12"/>
      <c r="FY24" s="12"/>
      <c r="FZ24" s="12"/>
      <c r="GA24" s="12"/>
      <c r="GB24" s="12"/>
      <c r="GC24" s="12"/>
      <c r="GD24" s="12"/>
      <c r="GE24" s="12"/>
      <c r="GF24" s="12"/>
      <c r="GG24" s="12"/>
      <c r="GH24" s="12"/>
      <c r="GI24" s="12"/>
      <c r="GJ24" s="12"/>
      <c r="GK24" s="12"/>
      <c r="GL24" s="12"/>
      <c r="GM24" s="12"/>
      <c r="GN24" s="12"/>
      <c r="GO24" s="12"/>
      <c r="GP24" s="12"/>
      <c r="GQ24" s="12"/>
      <c r="GR24" s="12"/>
      <c r="GS24" s="12"/>
      <c r="GT24" s="12"/>
      <c r="GU24" s="12"/>
      <c r="GV24" s="12"/>
      <c r="GW24" s="12"/>
      <c r="GX24" s="12"/>
      <c r="GY24" s="12"/>
      <c r="GZ24" s="12"/>
      <c r="HA24" s="12"/>
      <c r="HB24" s="12"/>
      <c r="HC24" s="12"/>
      <c r="HD24" s="12"/>
      <c r="HE24" s="12"/>
      <c r="HF24" s="12"/>
      <c r="HG24" s="12"/>
      <c r="HH24" s="12"/>
      <c r="HI24" s="12"/>
      <c r="HJ24" s="12"/>
      <c r="HK24" s="12"/>
      <c r="HL24" s="12"/>
      <c r="HM24" s="12"/>
      <c r="HN24" s="12"/>
      <c r="HO24" s="12"/>
      <c r="HP24" s="12"/>
      <c r="HQ24" s="12"/>
      <c r="HR24" s="12"/>
      <c r="HS24" s="12"/>
      <c r="HT24" s="12"/>
      <c r="HU24" s="12"/>
      <c r="HV24" s="12"/>
      <c r="HW24" s="12"/>
      <c r="HX24" s="12"/>
      <c r="HY24" s="12"/>
      <c r="HZ24" s="12"/>
      <c r="IA24" s="12"/>
      <c r="IB24" s="12"/>
      <c r="IC24" s="12"/>
      <c r="ID24" s="12"/>
      <c r="IE24" s="12"/>
      <c r="IF24" s="12"/>
      <c r="IG24" s="12"/>
      <c r="IH24" s="12"/>
      <c r="II24" s="12"/>
      <c r="IJ24" s="12"/>
      <c r="IK24" s="12"/>
      <c r="IL24" s="12"/>
      <c r="IM24" s="12"/>
      <c r="IN24" s="12"/>
      <c r="IO24" s="12"/>
      <c r="IP24" s="12"/>
      <c r="IQ24" s="12"/>
      <c r="IR24" s="14"/>
    </row>
    <row r="25" spans="1:252" ht="27" hidden="1" customHeight="1">
      <c r="A25" s="586"/>
      <c r="B25" s="33"/>
      <c r="C25" s="34"/>
      <c r="D25" s="33" t="s">
        <v>523</v>
      </c>
      <c r="E25" s="567"/>
      <c r="F25" s="579"/>
      <c r="G25" s="585"/>
      <c r="H25" s="570"/>
      <c r="I25" s="571"/>
      <c r="J25" s="572"/>
      <c r="K25" s="573"/>
      <c r="L25" s="580"/>
      <c r="M25" s="575"/>
      <c r="N25" s="34"/>
      <c r="O25" s="34"/>
      <c r="P25" s="34"/>
      <c r="Q25" s="34"/>
      <c r="R25" s="21"/>
      <c r="S25" s="12"/>
      <c r="T25" s="12"/>
      <c r="U25" s="12"/>
      <c r="V25" s="12"/>
      <c r="W25" s="12"/>
      <c r="X25" s="12"/>
      <c r="Y25" s="12"/>
      <c r="Z25" s="12"/>
      <c r="AA25" s="12"/>
      <c r="AB25" s="12"/>
      <c r="AC25" s="12"/>
      <c r="AD25" s="12"/>
      <c r="AE25" s="12"/>
      <c r="AF25" s="12"/>
      <c r="AG25" s="12"/>
      <c r="AH25" s="12"/>
      <c r="AI25" s="12"/>
      <c r="AJ25" s="12"/>
      <c r="AK25" s="12"/>
      <c r="AL25" s="12"/>
      <c r="AM25" s="12"/>
      <c r="AN25" s="12"/>
      <c r="AO25" s="12"/>
      <c r="AP25" s="12"/>
      <c r="AQ25" s="12"/>
      <c r="AR25" s="12"/>
      <c r="AS25" s="12"/>
      <c r="AT25" s="12"/>
      <c r="AU25" s="12"/>
      <c r="AV25" s="12"/>
      <c r="AW25" s="12"/>
      <c r="AX25" s="12"/>
      <c r="AY25" s="12"/>
      <c r="AZ25" s="12"/>
      <c r="BA25" s="12"/>
      <c r="BB25" s="12"/>
      <c r="BC25" s="12"/>
      <c r="BD25" s="12"/>
      <c r="BE25" s="12"/>
      <c r="BF25" s="12"/>
      <c r="BG25" s="12"/>
      <c r="BH25" s="12"/>
      <c r="BI25" s="12"/>
      <c r="BJ25" s="12"/>
      <c r="BK25" s="12"/>
      <c r="BL25" s="12"/>
      <c r="BM25" s="12"/>
      <c r="BN25" s="12"/>
      <c r="BO25" s="12"/>
      <c r="BP25" s="12"/>
      <c r="BQ25" s="12"/>
      <c r="BR25" s="12"/>
      <c r="BS25" s="12"/>
      <c r="BT25" s="12"/>
      <c r="BU25" s="12"/>
      <c r="BV25" s="12"/>
      <c r="BW25" s="12"/>
      <c r="BX25" s="12"/>
      <c r="BY25" s="12"/>
      <c r="BZ25" s="12"/>
      <c r="CA25" s="12"/>
      <c r="CB25" s="12"/>
      <c r="CC25" s="12"/>
      <c r="CD25" s="12"/>
      <c r="CE25" s="12"/>
      <c r="CF25" s="12"/>
      <c r="CG25" s="12"/>
      <c r="CH25" s="12"/>
      <c r="CI25" s="12"/>
      <c r="CJ25" s="12"/>
      <c r="CK25" s="12"/>
      <c r="CL25" s="12"/>
      <c r="CM25" s="12"/>
      <c r="CN25" s="12"/>
      <c r="CO25" s="12"/>
      <c r="CP25" s="12"/>
      <c r="CQ25" s="12"/>
      <c r="CR25" s="12"/>
      <c r="CS25" s="12"/>
      <c r="CT25" s="12"/>
      <c r="CU25" s="12"/>
      <c r="CV25" s="12"/>
      <c r="CW25" s="12"/>
      <c r="CX25" s="12"/>
      <c r="CY25" s="12"/>
      <c r="CZ25" s="12"/>
      <c r="DA25" s="12"/>
      <c r="DB25" s="12"/>
      <c r="DC25" s="12"/>
      <c r="DD25" s="12"/>
      <c r="DE25" s="12"/>
      <c r="DF25" s="12"/>
      <c r="DG25" s="12"/>
      <c r="DH25" s="12"/>
      <c r="DI25" s="12"/>
      <c r="DJ25" s="12"/>
      <c r="DK25" s="12"/>
      <c r="DL25" s="12"/>
      <c r="DM25" s="12"/>
      <c r="DN25" s="12"/>
      <c r="DO25" s="12"/>
      <c r="DP25" s="12"/>
      <c r="DQ25" s="12"/>
      <c r="DR25" s="12"/>
      <c r="DS25" s="12"/>
      <c r="DT25" s="12"/>
      <c r="DU25" s="12"/>
      <c r="DV25" s="12"/>
      <c r="DW25" s="12"/>
      <c r="DX25" s="12"/>
      <c r="DY25" s="12"/>
      <c r="DZ25" s="12"/>
      <c r="EA25" s="12"/>
      <c r="EB25" s="12"/>
      <c r="EC25" s="12"/>
      <c r="ED25" s="12"/>
      <c r="EE25" s="12"/>
      <c r="EF25" s="12"/>
      <c r="EG25" s="12"/>
      <c r="EH25" s="12"/>
      <c r="EI25" s="12"/>
      <c r="EJ25" s="12"/>
      <c r="EK25" s="12"/>
      <c r="EL25" s="12"/>
      <c r="EM25" s="12"/>
      <c r="EN25" s="12"/>
      <c r="EO25" s="12"/>
      <c r="EP25" s="12"/>
      <c r="EQ25" s="12"/>
      <c r="ER25" s="12"/>
      <c r="ES25" s="12"/>
      <c r="ET25" s="12"/>
      <c r="EU25" s="12"/>
      <c r="EV25" s="12"/>
      <c r="EW25" s="12"/>
      <c r="EX25" s="12"/>
      <c r="EY25" s="12"/>
      <c r="EZ25" s="12"/>
      <c r="FA25" s="12"/>
      <c r="FB25" s="12"/>
      <c r="FC25" s="12"/>
      <c r="FD25" s="12"/>
      <c r="FE25" s="12"/>
      <c r="FF25" s="12"/>
      <c r="FG25" s="12"/>
      <c r="FH25" s="12"/>
      <c r="FI25" s="12"/>
      <c r="FJ25" s="12"/>
      <c r="FK25" s="12"/>
      <c r="FL25" s="12"/>
      <c r="FM25" s="12"/>
      <c r="FN25" s="12"/>
      <c r="FO25" s="12"/>
      <c r="FP25" s="12"/>
      <c r="FQ25" s="12"/>
      <c r="FR25" s="12"/>
      <c r="FS25" s="12"/>
      <c r="FT25" s="12"/>
      <c r="FU25" s="12"/>
      <c r="FV25" s="12"/>
      <c r="FW25" s="12"/>
      <c r="FX25" s="12"/>
      <c r="FY25" s="12"/>
      <c r="FZ25" s="12"/>
      <c r="GA25" s="12"/>
      <c r="GB25" s="12"/>
      <c r="GC25" s="12"/>
      <c r="GD25" s="12"/>
      <c r="GE25" s="12"/>
      <c r="GF25" s="12"/>
      <c r="GG25" s="12"/>
      <c r="GH25" s="12"/>
      <c r="GI25" s="12"/>
      <c r="GJ25" s="12"/>
      <c r="GK25" s="12"/>
      <c r="GL25" s="12"/>
      <c r="GM25" s="12"/>
      <c r="GN25" s="12"/>
      <c r="GO25" s="12"/>
      <c r="GP25" s="12"/>
      <c r="GQ25" s="12"/>
      <c r="GR25" s="12"/>
      <c r="GS25" s="12"/>
      <c r="GT25" s="12"/>
      <c r="GU25" s="12"/>
      <c r="GV25" s="12"/>
      <c r="GW25" s="12"/>
      <c r="GX25" s="12"/>
      <c r="GY25" s="12"/>
      <c r="GZ25" s="12"/>
      <c r="HA25" s="12"/>
      <c r="HB25" s="12"/>
      <c r="HC25" s="12"/>
      <c r="HD25" s="12"/>
      <c r="HE25" s="12"/>
      <c r="HF25" s="12"/>
      <c r="HG25" s="12"/>
      <c r="HH25" s="12"/>
      <c r="HI25" s="12"/>
      <c r="HJ25" s="12"/>
      <c r="HK25" s="12"/>
      <c r="HL25" s="12"/>
      <c r="HM25" s="12"/>
      <c r="HN25" s="12"/>
      <c r="HO25" s="12"/>
      <c r="HP25" s="12"/>
      <c r="HQ25" s="12"/>
      <c r="HR25" s="12"/>
      <c r="HS25" s="12"/>
      <c r="HT25" s="12"/>
      <c r="HU25" s="12"/>
      <c r="HV25" s="12"/>
      <c r="HW25" s="12"/>
      <c r="HX25" s="12"/>
      <c r="HY25" s="12"/>
      <c r="HZ25" s="12"/>
      <c r="IA25" s="12"/>
      <c r="IB25" s="12"/>
      <c r="IC25" s="12"/>
      <c r="ID25" s="12"/>
      <c r="IE25" s="12"/>
      <c r="IF25" s="12"/>
      <c r="IG25" s="12"/>
      <c r="IH25" s="12"/>
      <c r="II25" s="12"/>
      <c r="IJ25" s="12"/>
      <c r="IK25" s="12"/>
      <c r="IL25" s="12"/>
      <c r="IM25" s="12"/>
      <c r="IN25" s="12"/>
      <c r="IO25" s="12"/>
      <c r="IP25" s="12"/>
      <c r="IQ25" s="12"/>
      <c r="IR25" s="14"/>
    </row>
    <row r="26" spans="1:252" ht="27" hidden="1" customHeight="1">
      <c r="A26" s="586"/>
      <c r="B26" s="33"/>
      <c r="C26" s="34"/>
      <c r="D26" s="33" t="s">
        <v>523</v>
      </c>
      <c r="E26" s="567"/>
      <c r="F26" s="579"/>
      <c r="G26" s="585"/>
      <c r="H26" s="570"/>
      <c r="I26" s="571"/>
      <c r="J26" s="572"/>
      <c r="K26" s="573"/>
      <c r="L26" s="580"/>
      <c r="M26" s="575"/>
      <c r="N26" s="34"/>
      <c r="O26" s="34"/>
      <c r="P26" s="34"/>
      <c r="Q26" s="34"/>
      <c r="R26" s="21"/>
      <c r="S26" s="12"/>
      <c r="T26" s="12"/>
      <c r="U26" s="12"/>
      <c r="V26" s="12"/>
      <c r="W26" s="12"/>
      <c r="X26" s="12"/>
      <c r="Y26" s="12"/>
      <c r="Z26" s="12"/>
      <c r="AA26" s="12"/>
      <c r="AB26" s="12"/>
      <c r="AC26" s="12"/>
      <c r="AD26" s="12"/>
      <c r="AE26" s="12"/>
      <c r="AF26" s="12"/>
      <c r="AG26" s="12"/>
      <c r="AH26" s="12"/>
      <c r="AI26" s="12"/>
      <c r="AJ26" s="12"/>
      <c r="AK26" s="12"/>
      <c r="AL26" s="12"/>
      <c r="AM26" s="12"/>
      <c r="AN26" s="12"/>
      <c r="AO26" s="12"/>
      <c r="AP26" s="12"/>
      <c r="AQ26" s="12"/>
      <c r="AR26" s="12"/>
      <c r="AS26" s="12"/>
      <c r="AT26" s="12"/>
      <c r="AU26" s="12"/>
      <c r="AV26" s="12"/>
      <c r="AW26" s="12"/>
      <c r="AX26" s="12"/>
      <c r="AY26" s="12"/>
      <c r="AZ26" s="12"/>
      <c r="BA26" s="12"/>
      <c r="BB26" s="12"/>
      <c r="BC26" s="12"/>
      <c r="BD26" s="12"/>
      <c r="BE26" s="12"/>
      <c r="BF26" s="12"/>
      <c r="BG26" s="12"/>
      <c r="BH26" s="12"/>
      <c r="BI26" s="12"/>
      <c r="BJ26" s="12"/>
      <c r="BK26" s="12"/>
      <c r="BL26" s="12"/>
      <c r="BM26" s="12"/>
      <c r="BN26" s="12"/>
      <c r="BO26" s="12"/>
      <c r="BP26" s="12"/>
      <c r="BQ26" s="12"/>
      <c r="BR26" s="12"/>
      <c r="BS26" s="12"/>
      <c r="BT26" s="12"/>
      <c r="BU26" s="12"/>
      <c r="BV26" s="12"/>
      <c r="BW26" s="12"/>
      <c r="BX26" s="12"/>
      <c r="BY26" s="12"/>
      <c r="BZ26" s="12"/>
      <c r="CA26" s="12"/>
      <c r="CB26" s="12"/>
      <c r="CC26" s="12"/>
      <c r="CD26" s="12"/>
      <c r="CE26" s="12"/>
      <c r="CF26" s="12"/>
      <c r="CG26" s="12"/>
      <c r="CH26" s="12"/>
      <c r="CI26" s="12"/>
      <c r="CJ26" s="12"/>
      <c r="CK26" s="12"/>
      <c r="CL26" s="12"/>
      <c r="CM26" s="12"/>
      <c r="CN26" s="12"/>
      <c r="CO26" s="12"/>
      <c r="CP26" s="12"/>
      <c r="CQ26" s="12"/>
      <c r="CR26" s="12"/>
      <c r="CS26" s="12"/>
      <c r="CT26" s="12"/>
      <c r="CU26" s="12"/>
      <c r="CV26" s="12"/>
      <c r="CW26" s="12"/>
      <c r="CX26" s="12"/>
      <c r="CY26" s="12"/>
      <c r="CZ26" s="12"/>
      <c r="DA26" s="12"/>
      <c r="DB26" s="12"/>
      <c r="DC26" s="12"/>
      <c r="DD26" s="12"/>
      <c r="DE26" s="12"/>
      <c r="DF26" s="12"/>
      <c r="DG26" s="12"/>
      <c r="DH26" s="12"/>
      <c r="DI26" s="12"/>
      <c r="DJ26" s="12"/>
      <c r="DK26" s="12"/>
      <c r="DL26" s="12"/>
      <c r="DM26" s="12"/>
      <c r="DN26" s="12"/>
      <c r="DO26" s="12"/>
      <c r="DP26" s="12"/>
      <c r="DQ26" s="12"/>
      <c r="DR26" s="12"/>
      <c r="DS26" s="12"/>
      <c r="DT26" s="12"/>
      <c r="DU26" s="12"/>
      <c r="DV26" s="12"/>
      <c r="DW26" s="12"/>
      <c r="DX26" s="12"/>
      <c r="DY26" s="12"/>
      <c r="DZ26" s="12"/>
      <c r="EA26" s="12"/>
      <c r="EB26" s="12"/>
      <c r="EC26" s="12"/>
      <c r="ED26" s="12"/>
      <c r="EE26" s="12"/>
      <c r="EF26" s="12"/>
      <c r="EG26" s="12"/>
      <c r="EH26" s="12"/>
      <c r="EI26" s="12"/>
      <c r="EJ26" s="12"/>
      <c r="EK26" s="12"/>
      <c r="EL26" s="12"/>
      <c r="EM26" s="12"/>
      <c r="EN26" s="12"/>
      <c r="EO26" s="12"/>
      <c r="EP26" s="12"/>
      <c r="EQ26" s="12"/>
      <c r="ER26" s="12"/>
      <c r="ES26" s="12"/>
      <c r="ET26" s="12"/>
      <c r="EU26" s="12"/>
      <c r="EV26" s="12"/>
      <c r="EW26" s="12"/>
      <c r="EX26" s="12"/>
      <c r="EY26" s="12"/>
      <c r="EZ26" s="12"/>
      <c r="FA26" s="12"/>
      <c r="FB26" s="12"/>
      <c r="FC26" s="12"/>
      <c r="FD26" s="12"/>
      <c r="FE26" s="12"/>
      <c r="FF26" s="12"/>
      <c r="FG26" s="12"/>
      <c r="FH26" s="12"/>
      <c r="FI26" s="12"/>
      <c r="FJ26" s="12"/>
      <c r="FK26" s="12"/>
      <c r="FL26" s="12"/>
      <c r="FM26" s="12"/>
      <c r="FN26" s="12"/>
      <c r="FO26" s="12"/>
      <c r="FP26" s="12"/>
      <c r="FQ26" s="12"/>
      <c r="FR26" s="12"/>
      <c r="FS26" s="12"/>
      <c r="FT26" s="12"/>
      <c r="FU26" s="12"/>
      <c r="FV26" s="12"/>
      <c r="FW26" s="12"/>
      <c r="FX26" s="12"/>
      <c r="FY26" s="12"/>
      <c r="FZ26" s="12"/>
      <c r="GA26" s="12"/>
      <c r="GB26" s="12"/>
      <c r="GC26" s="12"/>
      <c r="GD26" s="12"/>
      <c r="GE26" s="12"/>
      <c r="GF26" s="12"/>
      <c r="GG26" s="12"/>
      <c r="GH26" s="12"/>
      <c r="GI26" s="12"/>
      <c r="GJ26" s="12"/>
      <c r="GK26" s="12"/>
      <c r="GL26" s="12"/>
      <c r="GM26" s="12"/>
      <c r="GN26" s="12"/>
      <c r="GO26" s="12"/>
      <c r="GP26" s="12"/>
      <c r="GQ26" s="12"/>
      <c r="GR26" s="12"/>
      <c r="GS26" s="12"/>
      <c r="GT26" s="12"/>
      <c r="GU26" s="12"/>
      <c r="GV26" s="12"/>
      <c r="GW26" s="12"/>
      <c r="GX26" s="12"/>
      <c r="GY26" s="12"/>
      <c r="GZ26" s="12"/>
      <c r="HA26" s="12"/>
      <c r="HB26" s="12"/>
      <c r="HC26" s="12"/>
      <c r="HD26" s="12"/>
      <c r="HE26" s="12"/>
      <c r="HF26" s="12"/>
      <c r="HG26" s="12"/>
      <c r="HH26" s="12"/>
      <c r="HI26" s="12"/>
      <c r="HJ26" s="12"/>
      <c r="HK26" s="12"/>
      <c r="HL26" s="12"/>
      <c r="HM26" s="12"/>
      <c r="HN26" s="12"/>
      <c r="HO26" s="12"/>
      <c r="HP26" s="12"/>
      <c r="HQ26" s="12"/>
      <c r="HR26" s="12"/>
      <c r="HS26" s="12"/>
      <c r="HT26" s="12"/>
      <c r="HU26" s="12"/>
      <c r="HV26" s="12"/>
      <c r="HW26" s="12"/>
      <c r="HX26" s="12"/>
      <c r="HY26" s="12"/>
      <c r="HZ26" s="12"/>
      <c r="IA26" s="12"/>
      <c r="IB26" s="12"/>
      <c r="IC26" s="12"/>
      <c r="ID26" s="12"/>
      <c r="IE26" s="12"/>
      <c r="IF26" s="12"/>
      <c r="IG26" s="12"/>
      <c r="IH26" s="12"/>
      <c r="II26" s="12"/>
      <c r="IJ26" s="12"/>
      <c r="IK26" s="12"/>
      <c r="IL26" s="12"/>
      <c r="IM26" s="12"/>
      <c r="IN26" s="12"/>
      <c r="IO26" s="12"/>
      <c r="IP26" s="12"/>
      <c r="IQ26" s="12"/>
      <c r="IR26" s="14"/>
    </row>
    <row r="27" spans="1:252" ht="27" hidden="1" customHeight="1">
      <c r="A27" s="586"/>
      <c r="B27" s="33"/>
      <c r="C27" s="34"/>
      <c r="D27" s="33" t="s">
        <v>523</v>
      </c>
      <c r="E27" s="567"/>
      <c r="F27" s="579"/>
      <c r="G27" s="585"/>
      <c r="H27" s="570"/>
      <c r="I27" s="571"/>
      <c r="J27" s="572"/>
      <c r="K27" s="573"/>
      <c r="L27" s="580"/>
      <c r="M27" s="575"/>
      <c r="N27" s="34"/>
      <c r="O27" s="34"/>
      <c r="P27" s="34"/>
      <c r="Q27" s="34"/>
      <c r="R27" s="21"/>
      <c r="S27" s="12"/>
      <c r="T27" s="12"/>
      <c r="U27" s="12"/>
      <c r="V27" s="12"/>
      <c r="W27" s="12"/>
      <c r="X27" s="12"/>
      <c r="Y27" s="12"/>
      <c r="Z27" s="12"/>
      <c r="AA27" s="12"/>
      <c r="AB27" s="12"/>
      <c r="AC27" s="12"/>
      <c r="AD27" s="12"/>
      <c r="AE27" s="12"/>
      <c r="AF27" s="12"/>
      <c r="AG27" s="12"/>
      <c r="AH27" s="12"/>
      <c r="AI27" s="12"/>
      <c r="AJ27" s="12"/>
      <c r="AK27" s="12"/>
      <c r="AL27" s="12"/>
      <c r="AM27" s="12"/>
      <c r="AN27" s="12"/>
      <c r="AO27" s="12"/>
      <c r="AP27" s="12"/>
      <c r="AQ27" s="12"/>
      <c r="AR27" s="12"/>
      <c r="AS27" s="12"/>
      <c r="AT27" s="12"/>
      <c r="AU27" s="12"/>
      <c r="AV27" s="12"/>
      <c r="AW27" s="12"/>
      <c r="AX27" s="12"/>
      <c r="AY27" s="12"/>
      <c r="AZ27" s="12"/>
      <c r="BA27" s="12"/>
      <c r="BB27" s="12"/>
      <c r="BC27" s="12"/>
      <c r="BD27" s="12"/>
      <c r="BE27" s="12"/>
      <c r="BF27" s="12"/>
      <c r="BG27" s="12"/>
      <c r="BH27" s="12"/>
      <c r="BI27" s="12"/>
      <c r="BJ27" s="12"/>
      <c r="BK27" s="12"/>
      <c r="BL27" s="12"/>
      <c r="BM27" s="12"/>
      <c r="BN27" s="12"/>
      <c r="BO27" s="12"/>
      <c r="BP27" s="12"/>
      <c r="BQ27" s="12"/>
      <c r="BR27" s="12"/>
      <c r="BS27" s="12"/>
      <c r="BT27" s="12"/>
      <c r="BU27" s="12"/>
      <c r="BV27" s="12"/>
      <c r="BW27" s="12"/>
      <c r="BX27" s="12"/>
      <c r="BY27" s="12"/>
      <c r="BZ27" s="12"/>
      <c r="CA27" s="12"/>
      <c r="CB27" s="12"/>
      <c r="CC27" s="12"/>
      <c r="CD27" s="12"/>
      <c r="CE27" s="12"/>
      <c r="CF27" s="12"/>
      <c r="CG27" s="12"/>
      <c r="CH27" s="12"/>
      <c r="CI27" s="12"/>
      <c r="CJ27" s="12"/>
      <c r="CK27" s="12"/>
      <c r="CL27" s="12"/>
      <c r="CM27" s="12"/>
      <c r="CN27" s="12"/>
      <c r="CO27" s="12"/>
      <c r="CP27" s="12"/>
      <c r="CQ27" s="12"/>
      <c r="CR27" s="12"/>
      <c r="CS27" s="12"/>
      <c r="CT27" s="12"/>
      <c r="CU27" s="12"/>
      <c r="CV27" s="12"/>
      <c r="CW27" s="12"/>
      <c r="CX27" s="12"/>
      <c r="CY27" s="12"/>
      <c r="CZ27" s="12"/>
      <c r="DA27" s="12"/>
      <c r="DB27" s="12"/>
      <c r="DC27" s="12"/>
      <c r="DD27" s="12"/>
      <c r="DE27" s="12"/>
      <c r="DF27" s="12"/>
      <c r="DG27" s="12"/>
      <c r="DH27" s="12"/>
      <c r="DI27" s="12"/>
      <c r="DJ27" s="12"/>
      <c r="DK27" s="12"/>
      <c r="DL27" s="12"/>
      <c r="DM27" s="12"/>
      <c r="DN27" s="12"/>
      <c r="DO27" s="12"/>
      <c r="DP27" s="12"/>
      <c r="DQ27" s="12"/>
      <c r="DR27" s="12"/>
      <c r="DS27" s="12"/>
      <c r="DT27" s="12"/>
      <c r="DU27" s="12"/>
      <c r="DV27" s="12"/>
      <c r="DW27" s="12"/>
      <c r="DX27" s="12"/>
      <c r="DY27" s="12"/>
      <c r="DZ27" s="12"/>
      <c r="EA27" s="12"/>
      <c r="EB27" s="12"/>
      <c r="EC27" s="12"/>
      <c r="ED27" s="12"/>
      <c r="EE27" s="12"/>
      <c r="EF27" s="12"/>
      <c r="EG27" s="12"/>
      <c r="EH27" s="12"/>
      <c r="EI27" s="12"/>
      <c r="EJ27" s="12"/>
      <c r="EK27" s="12"/>
      <c r="EL27" s="12"/>
      <c r="EM27" s="12"/>
      <c r="EN27" s="12"/>
      <c r="EO27" s="12"/>
      <c r="EP27" s="12"/>
      <c r="EQ27" s="12"/>
      <c r="ER27" s="12"/>
      <c r="ES27" s="12"/>
      <c r="ET27" s="12"/>
      <c r="EU27" s="12"/>
      <c r="EV27" s="12"/>
      <c r="EW27" s="12"/>
      <c r="EX27" s="12"/>
      <c r="EY27" s="12"/>
      <c r="EZ27" s="12"/>
      <c r="FA27" s="12"/>
      <c r="FB27" s="12"/>
      <c r="FC27" s="12"/>
      <c r="FD27" s="12"/>
      <c r="FE27" s="12"/>
      <c r="FF27" s="12"/>
      <c r="FG27" s="12"/>
      <c r="FH27" s="12"/>
      <c r="FI27" s="12"/>
      <c r="FJ27" s="12"/>
      <c r="FK27" s="12"/>
      <c r="FL27" s="12"/>
      <c r="FM27" s="12"/>
      <c r="FN27" s="12"/>
      <c r="FO27" s="12"/>
      <c r="FP27" s="12"/>
      <c r="FQ27" s="12"/>
      <c r="FR27" s="12"/>
      <c r="FS27" s="12"/>
      <c r="FT27" s="12"/>
      <c r="FU27" s="12"/>
      <c r="FV27" s="12"/>
      <c r="FW27" s="12"/>
      <c r="FX27" s="12"/>
      <c r="FY27" s="12"/>
      <c r="FZ27" s="12"/>
      <c r="GA27" s="12"/>
      <c r="GB27" s="12"/>
      <c r="GC27" s="12"/>
      <c r="GD27" s="12"/>
      <c r="GE27" s="12"/>
      <c r="GF27" s="12"/>
      <c r="GG27" s="12"/>
      <c r="GH27" s="12"/>
      <c r="GI27" s="12"/>
      <c r="GJ27" s="12"/>
      <c r="GK27" s="12"/>
      <c r="GL27" s="12"/>
      <c r="GM27" s="12"/>
      <c r="GN27" s="12"/>
      <c r="GO27" s="12"/>
      <c r="GP27" s="12"/>
      <c r="GQ27" s="12"/>
      <c r="GR27" s="12"/>
      <c r="GS27" s="12"/>
      <c r="GT27" s="12"/>
      <c r="GU27" s="12"/>
      <c r="GV27" s="12"/>
      <c r="GW27" s="12"/>
      <c r="GX27" s="12"/>
      <c r="GY27" s="12"/>
      <c r="GZ27" s="12"/>
      <c r="HA27" s="12"/>
      <c r="HB27" s="12"/>
      <c r="HC27" s="12"/>
      <c r="HD27" s="12"/>
      <c r="HE27" s="12"/>
      <c r="HF27" s="12"/>
      <c r="HG27" s="12"/>
      <c r="HH27" s="12"/>
      <c r="HI27" s="12"/>
      <c r="HJ27" s="12"/>
      <c r="HK27" s="12"/>
      <c r="HL27" s="12"/>
      <c r="HM27" s="12"/>
      <c r="HN27" s="12"/>
      <c r="HO27" s="12"/>
      <c r="HP27" s="12"/>
      <c r="HQ27" s="12"/>
      <c r="HR27" s="12"/>
      <c r="HS27" s="12"/>
      <c r="HT27" s="12"/>
      <c r="HU27" s="12"/>
      <c r="HV27" s="12"/>
      <c r="HW27" s="12"/>
      <c r="HX27" s="12"/>
      <c r="HY27" s="12"/>
      <c r="HZ27" s="12"/>
      <c r="IA27" s="12"/>
      <c r="IB27" s="12"/>
      <c r="IC27" s="12"/>
      <c r="ID27" s="12"/>
      <c r="IE27" s="12"/>
      <c r="IF27" s="12"/>
      <c r="IG27" s="12"/>
      <c r="IH27" s="12"/>
      <c r="II27" s="12"/>
      <c r="IJ27" s="12"/>
      <c r="IK27" s="12"/>
      <c r="IL27" s="12"/>
      <c r="IM27" s="12"/>
      <c r="IN27" s="12"/>
      <c r="IO27" s="12"/>
      <c r="IP27" s="12"/>
      <c r="IQ27" s="12"/>
      <c r="IR27" s="14"/>
    </row>
    <row r="28" spans="1:252" ht="27" hidden="1" customHeight="1">
      <c r="A28" s="586"/>
      <c r="B28" s="33"/>
      <c r="C28" s="34"/>
      <c r="D28" s="33" t="s">
        <v>523</v>
      </c>
      <c r="E28" s="567"/>
      <c r="F28" s="579"/>
      <c r="G28" s="585"/>
      <c r="H28" s="570"/>
      <c r="I28" s="571"/>
      <c r="J28" s="572"/>
      <c r="K28" s="573"/>
      <c r="L28" s="580"/>
      <c r="M28" s="575"/>
      <c r="N28" s="34"/>
      <c r="O28" s="34"/>
      <c r="P28" s="34"/>
      <c r="Q28" s="34"/>
      <c r="R28" s="21"/>
      <c r="S28" s="12"/>
      <c r="T28" s="12"/>
      <c r="U28" s="12"/>
      <c r="V28" s="12"/>
      <c r="W28" s="12"/>
      <c r="X28" s="12"/>
      <c r="Y28" s="12"/>
      <c r="Z28" s="12"/>
      <c r="AA28" s="12"/>
      <c r="AB28" s="12"/>
      <c r="AC28" s="12"/>
      <c r="AD28" s="12"/>
      <c r="AE28" s="12"/>
      <c r="AF28" s="12"/>
      <c r="AG28" s="12"/>
      <c r="AH28" s="12"/>
      <c r="AI28" s="12"/>
      <c r="AJ28" s="12"/>
      <c r="AK28" s="12"/>
      <c r="AL28" s="12"/>
      <c r="AM28" s="12"/>
      <c r="AN28" s="12"/>
      <c r="AO28" s="12"/>
      <c r="AP28" s="12"/>
      <c r="AQ28" s="12"/>
      <c r="AR28" s="12"/>
      <c r="AS28" s="12"/>
      <c r="AT28" s="12"/>
      <c r="AU28" s="12"/>
      <c r="AV28" s="12"/>
      <c r="AW28" s="12"/>
      <c r="AX28" s="12"/>
      <c r="AY28" s="12"/>
      <c r="AZ28" s="12"/>
      <c r="BA28" s="12"/>
      <c r="BB28" s="12"/>
      <c r="BC28" s="12"/>
      <c r="BD28" s="12"/>
      <c r="BE28" s="12"/>
      <c r="BF28" s="12"/>
      <c r="BG28" s="12"/>
      <c r="BH28" s="12"/>
      <c r="BI28" s="12"/>
      <c r="BJ28" s="12"/>
      <c r="BK28" s="12"/>
      <c r="BL28" s="12"/>
      <c r="BM28" s="12"/>
      <c r="BN28" s="12"/>
      <c r="BO28" s="12"/>
      <c r="BP28" s="12"/>
      <c r="BQ28" s="12"/>
      <c r="BR28" s="12"/>
      <c r="BS28" s="12"/>
      <c r="BT28" s="12"/>
      <c r="BU28" s="12"/>
      <c r="BV28" s="12"/>
      <c r="BW28" s="12"/>
      <c r="BX28" s="12"/>
      <c r="BY28" s="12"/>
      <c r="BZ28" s="12"/>
      <c r="CA28" s="12"/>
      <c r="CB28" s="12"/>
      <c r="CC28" s="12"/>
      <c r="CD28" s="12"/>
      <c r="CE28" s="12"/>
      <c r="CF28" s="12"/>
      <c r="CG28" s="12"/>
      <c r="CH28" s="12"/>
      <c r="CI28" s="12"/>
      <c r="CJ28" s="12"/>
      <c r="CK28" s="12"/>
      <c r="CL28" s="12"/>
      <c r="CM28" s="12"/>
      <c r="CN28" s="12"/>
      <c r="CO28" s="12"/>
      <c r="CP28" s="12"/>
      <c r="CQ28" s="12"/>
      <c r="CR28" s="12"/>
      <c r="CS28" s="12"/>
      <c r="CT28" s="12"/>
      <c r="CU28" s="12"/>
      <c r="CV28" s="12"/>
      <c r="CW28" s="12"/>
      <c r="CX28" s="12"/>
      <c r="CY28" s="12"/>
      <c r="CZ28" s="12"/>
      <c r="DA28" s="12"/>
      <c r="DB28" s="12"/>
      <c r="DC28" s="12"/>
      <c r="DD28" s="12"/>
      <c r="DE28" s="12"/>
      <c r="DF28" s="12"/>
      <c r="DG28" s="12"/>
      <c r="DH28" s="12"/>
      <c r="DI28" s="12"/>
      <c r="DJ28" s="12"/>
      <c r="DK28" s="12"/>
      <c r="DL28" s="12"/>
      <c r="DM28" s="12"/>
      <c r="DN28" s="12"/>
      <c r="DO28" s="12"/>
      <c r="DP28" s="12"/>
      <c r="DQ28" s="12"/>
      <c r="DR28" s="12"/>
      <c r="DS28" s="12"/>
      <c r="DT28" s="12"/>
      <c r="DU28" s="12"/>
      <c r="DV28" s="12"/>
      <c r="DW28" s="12"/>
      <c r="DX28" s="12"/>
      <c r="DY28" s="12"/>
      <c r="DZ28" s="12"/>
      <c r="EA28" s="12"/>
      <c r="EB28" s="12"/>
      <c r="EC28" s="12"/>
      <c r="ED28" s="12"/>
      <c r="EE28" s="12"/>
      <c r="EF28" s="12"/>
      <c r="EG28" s="12"/>
      <c r="EH28" s="12"/>
      <c r="EI28" s="12"/>
      <c r="EJ28" s="12"/>
      <c r="EK28" s="12"/>
      <c r="EL28" s="12"/>
      <c r="EM28" s="12"/>
      <c r="EN28" s="12"/>
      <c r="EO28" s="12"/>
      <c r="EP28" s="12"/>
      <c r="EQ28" s="12"/>
      <c r="ER28" s="12"/>
      <c r="ES28" s="12"/>
      <c r="ET28" s="12"/>
      <c r="EU28" s="12"/>
      <c r="EV28" s="12"/>
      <c r="EW28" s="12"/>
      <c r="EX28" s="12"/>
      <c r="EY28" s="12"/>
      <c r="EZ28" s="12"/>
      <c r="FA28" s="12"/>
      <c r="FB28" s="12"/>
      <c r="FC28" s="12"/>
      <c r="FD28" s="12"/>
      <c r="FE28" s="12"/>
      <c r="FF28" s="12"/>
      <c r="FG28" s="12"/>
      <c r="FH28" s="12"/>
      <c r="FI28" s="12"/>
      <c r="FJ28" s="12"/>
      <c r="FK28" s="12"/>
      <c r="FL28" s="12"/>
      <c r="FM28" s="12"/>
      <c r="FN28" s="12"/>
      <c r="FO28" s="12"/>
      <c r="FP28" s="12"/>
      <c r="FQ28" s="12"/>
      <c r="FR28" s="12"/>
      <c r="FS28" s="12"/>
      <c r="FT28" s="12"/>
      <c r="FU28" s="12"/>
      <c r="FV28" s="12"/>
      <c r="FW28" s="12"/>
      <c r="FX28" s="12"/>
      <c r="FY28" s="12"/>
      <c r="FZ28" s="12"/>
      <c r="GA28" s="12"/>
      <c r="GB28" s="12"/>
      <c r="GC28" s="12"/>
      <c r="GD28" s="12"/>
      <c r="GE28" s="12"/>
      <c r="GF28" s="12"/>
      <c r="GG28" s="12"/>
      <c r="GH28" s="12"/>
      <c r="GI28" s="12"/>
      <c r="GJ28" s="12"/>
      <c r="GK28" s="12"/>
      <c r="GL28" s="12"/>
      <c r="GM28" s="12"/>
      <c r="GN28" s="12"/>
      <c r="GO28" s="12"/>
      <c r="GP28" s="12"/>
      <c r="GQ28" s="12"/>
      <c r="GR28" s="12"/>
      <c r="GS28" s="12"/>
      <c r="GT28" s="12"/>
      <c r="GU28" s="12"/>
      <c r="GV28" s="12"/>
      <c r="GW28" s="12"/>
      <c r="GX28" s="12"/>
      <c r="GY28" s="12"/>
      <c r="GZ28" s="12"/>
      <c r="HA28" s="12"/>
      <c r="HB28" s="12"/>
      <c r="HC28" s="12"/>
      <c r="HD28" s="12"/>
      <c r="HE28" s="12"/>
      <c r="HF28" s="12"/>
      <c r="HG28" s="12"/>
      <c r="HH28" s="12"/>
      <c r="HI28" s="12"/>
      <c r="HJ28" s="12"/>
      <c r="HK28" s="12"/>
      <c r="HL28" s="12"/>
      <c r="HM28" s="12"/>
      <c r="HN28" s="12"/>
      <c r="HO28" s="12"/>
      <c r="HP28" s="12"/>
      <c r="HQ28" s="12"/>
      <c r="HR28" s="12"/>
      <c r="HS28" s="12"/>
      <c r="HT28" s="12"/>
      <c r="HU28" s="12"/>
      <c r="HV28" s="12"/>
      <c r="HW28" s="12"/>
      <c r="HX28" s="12"/>
      <c r="HY28" s="12"/>
      <c r="HZ28" s="12"/>
      <c r="IA28" s="12"/>
      <c r="IB28" s="12"/>
      <c r="IC28" s="12"/>
      <c r="ID28" s="12"/>
      <c r="IE28" s="12"/>
      <c r="IF28" s="12"/>
      <c r="IG28" s="12"/>
      <c r="IH28" s="12"/>
      <c r="II28" s="12"/>
      <c r="IJ28" s="12"/>
      <c r="IK28" s="12"/>
      <c r="IL28" s="12"/>
      <c r="IM28" s="12"/>
      <c r="IN28" s="12"/>
      <c r="IO28" s="12"/>
      <c r="IP28" s="12"/>
      <c r="IQ28" s="12"/>
      <c r="IR28" s="14"/>
    </row>
    <row r="29" spans="1:252" ht="27" hidden="1" customHeight="1">
      <c r="A29" s="586"/>
      <c r="B29" s="33"/>
      <c r="C29" s="34"/>
      <c r="D29" s="33" t="s">
        <v>523</v>
      </c>
      <c r="E29" s="567"/>
      <c r="F29" s="579"/>
      <c r="G29" s="585"/>
      <c r="H29" s="570"/>
      <c r="I29" s="571"/>
      <c r="J29" s="572"/>
      <c r="K29" s="573"/>
      <c r="L29" s="580"/>
      <c r="M29" s="575"/>
      <c r="N29" s="34"/>
      <c r="O29" s="34"/>
      <c r="P29" s="34"/>
      <c r="Q29" s="34"/>
      <c r="R29" s="21"/>
      <c r="S29" s="12"/>
      <c r="T29" s="12"/>
      <c r="U29" s="12"/>
      <c r="V29" s="12"/>
      <c r="W29" s="12"/>
      <c r="X29" s="12"/>
      <c r="Y29" s="12"/>
      <c r="Z29" s="12"/>
      <c r="AA29" s="12"/>
      <c r="AB29" s="12"/>
      <c r="AC29" s="12"/>
      <c r="AD29" s="12"/>
      <c r="AE29" s="12"/>
      <c r="AF29" s="12"/>
      <c r="AG29" s="12"/>
      <c r="AH29" s="12"/>
      <c r="AI29" s="12"/>
      <c r="AJ29" s="12"/>
      <c r="AK29" s="12"/>
      <c r="AL29" s="12"/>
      <c r="AM29" s="12"/>
      <c r="AN29" s="12"/>
      <c r="AO29" s="12"/>
      <c r="AP29" s="12"/>
      <c r="AQ29" s="12"/>
      <c r="AR29" s="12"/>
      <c r="AS29" s="12"/>
      <c r="AT29" s="12"/>
      <c r="AU29" s="12"/>
      <c r="AV29" s="12"/>
      <c r="AW29" s="12"/>
      <c r="AX29" s="12"/>
      <c r="AY29" s="12"/>
      <c r="AZ29" s="12"/>
      <c r="BA29" s="12"/>
      <c r="BB29" s="12"/>
      <c r="BC29" s="12"/>
      <c r="BD29" s="12"/>
      <c r="BE29" s="12"/>
      <c r="BF29" s="12"/>
      <c r="BG29" s="12"/>
      <c r="BH29" s="12"/>
      <c r="BI29" s="12"/>
      <c r="BJ29" s="12"/>
      <c r="BK29" s="12"/>
      <c r="BL29" s="12"/>
      <c r="BM29" s="12"/>
      <c r="BN29" s="12"/>
      <c r="BO29" s="12"/>
      <c r="BP29" s="12"/>
      <c r="BQ29" s="12"/>
      <c r="BR29" s="12"/>
      <c r="BS29" s="12"/>
      <c r="BT29" s="12"/>
      <c r="BU29" s="12"/>
      <c r="BV29" s="12"/>
      <c r="BW29" s="12"/>
      <c r="BX29" s="12"/>
      <c r="BY29" s="12"/>
      <c r="BZ29" s="12"/>
      <c r="CA29" s="12"/>
      <c r="CB29" s="12"/>
      <c r="CC29" s="12"/>
      <c r="CD29" s="12"/>
      <c r="CE29" s="12"/>
      <c r="CF29" s="12"/>
      <c r="CG29" s="12"/>
      <c r="CH29" s="12"/>
      <c r="CI29" s="12"/>
      <c r="CJ29" s="12"/>
      <c r="CK29" s="12"/>
      <c r="CL29" s="12"/>
      <c r="CM29" s="12"/>
      <c r="CN29" s="12"/>
      <c r="CO29" s="12"/>
      <c r="CP29" s="12"/>
      <c r="CQ29" s="12"/>
      <c r="CR29" s="12"/>
      <c r="CS29" s="12"/>
      <c r="CT29" s="12"/>
      <c r="CU29" s="12"/>
      <c r="CV29" s="12"/>
      <c r="CW29" s="12"/>
      <c r="CX29" s="12"/>
      <c r="CY29" s="12"/>
      <c r="CZ29" s="12"/>
      <c r="DA29" s="12"/>
      <c r="DB29" s="12"/>
      <c r="DC29" s="12"/>
      <c r="DD29" s="12"/>
      <c r="DE29" s="12"/>
      <c r="DF29" s="12"/>
      <c r="DG29" s="12"/>
      <c r="DH29" s="12"/>
      <c r="DI29" s="12"/>
      <c r="DJ29" s="12"/>
      <c r="DK29" s="12"/>
      <c r="DL29" s="12"/>
      <c r="DM29" s="12"/>
      <c r="DN29" s="12"/>
      <c r="DO29" s="12"/>
      <c r="DP29" s="12"/>
      <c r="DQ29" s="12"/>
      <c r="DR29" s="12"/>
      <c r="DS29" s="12"/>
      <c r="DT29" s="12"/>
      <c r="DU29" s="12"/>
      <c r="DV29" s="12"/>
      <c r="DW29" s="12"/>
      <c r="DX29" s="12"/>
      <c r="DY29" s="12"/>
      <c r="DZ29" s="12"/>
      <c r="EA29" s="12"/>
      <c r="EB29" s="12"/>
      <c r="EC29" s="12"/>
      <c r="ED29" s="12"/>
      <c r="EE29" s="12"/>
      <c r="EF29" s="12"/>
      <c r="EG29" s="12"/>
      <c r="EH29" s="12"/>
      <c r="EI29" s="12"/>
      <c r="EJ29" s="12"/>
      <c r="EK29" s="12"/>
      <c r="EL29" s="12"/>
      <c r="EM29" s="12"/>
      <c r="EN29" s="12"/>
      <c r="EO29" s="12"/>
      <c r="EP29" s="12"/>
      <c r="EQ29" s="12"/>
      <c r="ER29" s="12"/>
      <c r="ES29" s="12"/>
      <c r="ET29" s="12"/>
      <c r="EU29" s="12"/>
      <c r="EV29" s="12"/>
      <c r="EW29" s="12"/>
      <c r="EX29" s="12"/>
      <c r="EY29" s="12"/>
      <c r="EZ29" s="12"/>
      <c r="FA29" s="12"/>
      <c r="FB29" s="12"/>
      <c r="FC29" s="12"/>
      <c r="FD29" s="12"/>
      <c r="FE29" s="12"/>
      <c r="FF29" s="12"/>
      <c r="FG29" s="12"/>
      <c r="FH29" s="12"/>
      <c r="FI29" s="12"/>
      <c r="FJ29" s="12"/>
      <c r="FK29" s="12"/>
      <c r="FL29" s="12"/>
      <c r="FM29" s="12"/>
      <c r="FN29" s="12"/>
      <c r="FO29" s="12"/>
      <c r="FP29" s="12"/>
      <c r="FQ29" s="12"/>
      <c r="FR29" s="12"/>
      <c r="FS29" s="12"/>
      <c r="FT29" s="12"/>
      <c r="FU29" s="12"/>
      <c r="FV29" s="12"/>
      <c r="FW29" s="12"/>
      <c r="FX29" s="12"/>
      <c r="FY29" s="12"/>
      <c r="FZ29" s="12"/>
      <c r="GA29" s="12"/>
      <c r="GB29" s="12"/>
      <c r="GC29" s="12"/>
      <c r="GD29" s="12"/>
      <c r="GE29" s="12"/>
      <c r="GF29" s="12"/>
      <c r="GG29" s="12"/>
      <c r="GH29" s="12"/>
      <c r="GI29" s="12"/>
      <c r="GJ29" s="12"/>
      <c r="GK29" s="12"/>
      <c r="GL29" s="12"/>
      <c r="GM29" s="12"/>
      <c r="GN29" s="12"/>
      <c r="GO29" s="12"/>
      <c r="GP29" s="12"/>
      <c r="GQ29" s="12"/>
      <c r="GR29" s="12"/>
      <c r="GS29" s="12"/>
      <c r="GT29" s="12"/>
      <c r="GU29" s="12"/>
      <c r="GV29" s="12"/>
      <c r="GW29" s="12"/>
      <c r="GX29" s="12"/>
      <c r="GY29" s="12"/>
      <c r="GZ29" s="12"/>
      <c r="HA29" s="12"/>
      <c r="HB29" s="12"/>
      <c r="HC29" s="12"/>
      <c r="HD29" s="12"/>
      <c r="HE29" s="12"/>
      <c r="HF29" s="12"/>
      <c r="HG29" s="12"/>
      <c r="HH29" s="12"/>
      <c r="HI29" s="12"/>
      <c r="HJ29" s="12"/>
      <c r="HK29" s="12"/>
      <c r="HL29" s="12"/>
      <c r="HM29" s="12"/>
      <c r="HN29" s="12"/>
      <c r="HO29" s="12"/>
      <c r="HP29" s="12"/>
      <c r="HQ29" s="12"/>
      <c r="HR29" s="12"/>
      <c r="HS29" s="12"/>
      <c r="HT29" s="12"/>
      <c r="HU29" s="12"/>
      <c r="HV29" s="12"/>
      <c r="HW29" s="12"/>
      <c r="HX29" s="12"/>
      <c r="HY29" s="12"/>
      <c r="HZ29" s="12"/>
      <c r="IA29" s="12"/>
      <c r="IB29" s="12"/>
      <c r="IC29" s="12"/>
      <c r="ID29" s="12"/>
      <c r="IE29" s="12"/>
      <c r="IF29" s="12"/>
      <c r="IG29" s="12"/>
      <c r="IH29" s="12"/>
      <c r="II29" s="12"/>
      <c r="IJ29" s="12"/>
      <c r="IK29" s="12"/>
      <c r="IL29" s="12"/>
      <c r="IM29" s="12"/>
      <c r="IN29" s="12"/>
      <c r="IO29" s="12"/>
      <c r="IP29" s="12"/>
      <c r="IQ29" s="12"/>
      <c r="IR29" s="14"/>
    </row>
    <row r="30" spans="1:252" ht="27" hidden="1" customHeight="1">
      <c r="A30" s="586"/>
      <c r="B30" s="33"/>
      <c r="C30" s="34"/>
      <c r="D30" s="33" t="s">
        <v>523</v>
      </c>
      <c r="E30" s="567"/>
      <c r="F30" s="579"/>
      <c r="G30" s="585"/>
      <c r="H30" s="570"/>
      <c r="I30" s="571"/>
      <c r="J30" s="572"/>
      <c r="K30" s="573"/>
      <c r="L30" s="580"/>
      <c r="M30" s="575"/>
      <c r="N30" s="34"/>
      <c r="O30" s="34"/>
      <c r="P30" s="34"/>
      <c r="Q30" s="34"/>
      <c r="R30" s="21"/>
      <c r="S30" s="12"/>
      <c r="T30" s="12"/>
      <c r="U30" s="12"/>
      <c r="V30" s="12"/>
      <c r="W30" s="12"/>
      <c r="X30" s="12"/>
      <c r="Y30" s="12"/>
      <c r="Z30" s="12"/>
      <c r="AA30" s="12"/>
      <c r="AB30" s="12"/>
      <c r="AC30" s="12"/>
      <c r="AD30" s="12"/>
      <c r="AE30" s="12"/>
      <c r="AF30" s="12"/>
      <c r="AG30" s="12"/>
      <c r="AH30" s="12"/>
      <c r="AI30" s="12"/>
      <c r="AJ30" s="12"/>
      <c r="AK30" s="12"/>
      <c r="AL30" s="12"/>
      <c r="AM30" s="12"/>
      <c r="AN30" s="12"/>
      <c r="AO30" s="12"/>
      <c r="AP30" s="12"/>
      <c r="AQ30" s="12"/>
      <c r="AR30" s="12"/>
      <c r="AS30" s="12"/>
      <c r="AT30" s="12"/>
      <c r="AU30" s="12"/>
      <c r="AV30" s="12"/>
      <c r="AW30" s="12"/>
      <c r="AX30" s="12"/>
      <c r="AY30" s="12"/>
      <c r="AZ30" s="12"/>
      <c r="BA30" s="12"/>
      <c r="BB30" s="12"/>
      <c r="BC30" s="12"/>
      <c r="BD30" s="12"/>
      <c r="BE30" s="12"/>
      <c r="BF30" s="12"/>
      <c r="BG30" s="12"/>
      <c r="BH30" s="12"/>
      <c r="BI30" s="12"/>
      <c r="BJ30" s="12"/>
      <c r="BK30" s="12"/>
      <c r="BL30" s="12"/>
      <c r="BM30" s="12"/>
      <c r="BN30" s="12"/>
      <c r="BO30" s="12"/>
      <c r="BP30" s="12"/>
      <c r="BQ30" s="12"/>
      <c r="BR30" s="12"/>
      <c r="BS30" s="12"/>
      <c r="BT30" s="12"/>
      <c r="BU30" s="12"/>
      <c r="BV30" s="12"/>
      <c r="BW30" s="12"/>
      <c r="BX30" s="12"/>
      <c r="BY30" s="12"/>
      <c r="BZ30" s="12"/>
      <c r="CA30" s="12"/>
      <c r="CB30" s="12"/>
      <c r="CC30" s="12"/>
      <c r="CD30" s="12"/>
      <c r="CE30" s="12"/>
      <c r="CF30" s="12"/>
      <c r="CG30" s="12"/>
      <c r="CH30" s="12"/>
      <c r="CI30" s="12"/>
      <c r="CJ30" s="12"/>
      <c r="CK30" s="12"/>
      <c r="CL30" s="12"/>
      <c r="CM30" s="12"/>
      <c r="CN30" s="12"/>
      <c r="CO30" s="12"/>
      <c r="CP30" s="12"/>
      <c r="CQ30" s="12"/>
      <c r="CR30" s="12"/>
      <c r="CS30" s="12"/>
      <c r="CT30" s="12"/>
      <c r="CU30" s="12"/>
      <c r="CV30" s="12"/>
      <c r="CW30" s="12"/>
      <c r="CX30" s="12"/>
      <c r="CY30" s="12"/>
      <c r="CZ30" s="12"/>
      <c r="DA30" s="12"/>
      <c r="DB30" s="12"/>
      <c r="DC30" s="12"/>
      <c r="DD30" s="12"/>
      <c r="DE30" s="12"/>
      <c r="DF30" s="12"/>
      <c r="DG30" s="12"/>
      <c r="DH30" s="12"/>
      <c r="DI30" s="12"/>
      <c r="DJ30" s="12"/>
      <c r="DK30" s="12"/>
      <c r="DL30" s="12"/>
      <c r="DM30" s="12"/>
      <c r="DN30" s="12"/>
      <c r="DO30" s="12"/>
      <c r="DP30" s="12"/>
      <c r="DQ30" s="12"/>
      <c r="DR30" s="12"/>
      <c r="DS30" s="12"/>
      <c r="DT30" s="12"/>
      <c r="DU30" s="12"/>
      <c r="DV30" s="12"/>
      <c r="DW30" s="12"/>
      <c r="DX30" s="12"/>
      <c r="DY30" s="12"/>
      <c r="DZ30" s="12"/>
      <c r="EA30" s="12"/>
      <c r="EB30" s="12"/>
      <c r="EC30" s="12"/>
      <c r="ED30" s="12"/>
      <c r="EE30" s="12"/>
      <c r="EF30" s="12"/>
      <c r="EG30" s="12"/>
      <c r="EH30" s="12"/>
      <c r="EI30" s="12"/>
      <c r="EJ30" s="12"/>
      <c r="EK30" s="12"/>
      <c r="EL30" s="12"/>
      <c r="EM30" s="12"/>
      <c r="EN30" s="12"/>
      <c r="EO30" s="12"/>
      <c r="EP30" s="12"/>
      <c r="EQ30" s="12"/>
      <c r="ER30" s="12"/>
      <c r="ES30" s="12"/>
      <c r="ET30" s="12"/>
      <c r="EU30" s="12"/>
      <c r="EV30" s="12"/>
      <c r="EW30" s="12"/>
      <c r="EX30" s="12"/>
      <c r="EY30" s="12"/>
      <c r="EZ30" s="12"/>
      <c r="FA30" s="12"/>
      <c r="FB30" s="12"/>
      <c r="FC30" s="12"/>
      <c r="FD30" s="12"/>
      <c r="FE30" s="12"/>
      <c r="FF30" s="12"/>
      <c r="FG30" s="12"/>
      <c r="FH30" s="12"/>
      <c r="FI30" s="12"/>
      <c r="FJ30" s="12"/>
      <c r="FK30" s="12"/>
      <c r="FL30" s="12"/>
      <c r="FM30" s="12"/>
      <c r="FN30" s="12"/>
      <c r="FO30" s="12"/>
      <c r="FP30" s="12"/>
      <c r="FQ30" s="12"/>
      <c r="FR30" s="12"/>
      <c r="FS30" s="12"/>
      <c r="FT30" s="12"/>
      <c r="FU30" s="12"/>
      <c r="FV30" s="12"/>
      <c r="FW30" s="12"/>
      <c r="FX30" s="12"/>
      <c r="FY30" s="12"/>
      <c r="FZ30" s="12"/>
      <c r="GA30" s="12"/>
      <c r="GB30" s="12"/>
      <c r="GC30" s="12"/>
      <c r="GD30" s="12"/>
      <c r="GE30" s="12"/>
      <c r="GF30" s="12"/>
      <c r="GG30" s="12"/>
      <c r="GH30" s="12"/>
      <c r="GI30" s="12"/>
      <c r="GJ30" s="12"/>
      <c r="GK30" s="12"/>
      <c r="GL30" s="12"/>
      <c r="GM30" s="12"/>
      <c r="GN30" s="12"/>
      <c r="GO30" s="12"/>
      <c r="GP30" s="12"/>
      <c r="GQ30" s="12"/>
      <c r="GR30" s="12"/>
      <c r="GS30" s="12"/>
      <c r="GT30" s="12"/>
      <c r="GU30" s="12"/>
      <c r="GV30" s="12"/>
      <c r="GW30" s="12"/>
      <c r="GX30" s="12"/>
      <c r="GY30" s="12"/>
      <c r="GZ30" s="12"/>
      <c r="HA30" s="12"/>
      <c r="HB30" s="12"/>
      <c r="HC30" s="12"/>
      <c r="HD30" s="12"/>
      <c r="HE30" s="12"/>
      <c r="HF30" s="12"/>
      <c r="HG30" s="12"/>
      <c r="HH30" s="12"/>
      <c r="HI30" s="12"/>
      <c r="HJ30" s="12"/>
      <c r="HK30" s="12"/>
      <c r="HL30" s="12"/>
      <c r="HM30" s="12"/>
      <c r="HN30" s="12"/>
      <c r="HO30" s="12"/>
      <c r="HP30" s="12"/>
      <c r="HQ30" s="12"/>
      <c r="HR30" s="12"/>
      <c r="HS30" s="12"/>
      <c r="HT30" s="12"/>
      <c r="HU30" s="12"/>
      <c r="HV30" s="12"/>
      <c r="HW30" s="12"/>
      <c r="HX30" s="12"/>
      <c r="HY30" s="12"/>
      <c r="HZ30" s="12"/>
      <c r="IA30" s="12"/>
      <c r="IB30" s="12"/>
      <c r="IC30" s="12"/>
      <c r="ID30" s="12"/>
      <c r="IE30" s="12"/>
      <c r="IF30" s="12"/>
      <c r="IG30" s="12"/>
      <c r="IH30" s="12"/>
      <c r="II30" s="12"/>
      <c r="IJ30" s="12"/>
      <c r="IK30" s="12"/>
      <c r="IL30" s="12"/>
      <c r="IM30" s="12"/>
      <c r="IN30" s="12"/>
      <c r="IO30" s="12"/>
      <c r="IP30" s="12"/>
      <c r="IQ30" s="12"/>
      <c r="IR30" s="14"/>
    </row>
    <row r="31" spans="1:252" ht="27" hidden="1" customHeight="1">
      <c r="A31" s="586"/>
      <c r="B31" s="33"/>
      <c r="C31" s="34"/>
      <c r="D31" s="33" t="s">
        <v>523</v>
      </c>
      <c r="E31" s="567"/>
      <c r="F31" s="579"/>
      <c r="G31" s="585"/>
      <c r="H31" s="570"/>
      <c r="I31" s="571"/>
      <c r="J31" s="572"/>
      <c r="K31" s="573"/>
      <c r="L31" s="580"/>
      <c r="M31" s="575"/>
      <c r="N31" s="34"/>
      <c r="O31" s="34"/>
      <c r="P31" s="34"/>
      <c r="Q31" s="34"/>
      <c r="R31" s="21"/>
      <c r="S31" s="12"/>
      <c r="T31" s="12"/>
      <c r="U31" s="12"/>
      <c r="V31" s="12"/>
      <c r="W31" s="12"/>
      <c r="X31" s="12"/>
      <c r="Y31" s="12"/>
      <c r="Z31" s="12"/>
      <c r="AA31" s="12"/>
      <c r="AB31" s="12"/>
      <c r="AC31" s="12"/>
      <c r="AD31" s="12"/>
      <c r="AE31" s="12"/>
      <c r="AF31" s="12"/>
      <c r="AG31" s="12"/>
      <c r="AH31" s="12"/>
      <c r="AI31" s="12"/>
      <c r="AJ31" s="12"/>
      <c r="AK31" s="12"/>
      <c r="AL31" s="12"/>
      <c r="AM31" s="12"/>
      <c r="AN31" s="12"/>
      <c r="AO31" s="12"/>
      <c r="AP31" s="12"/>
      <c r="AQ31" s="12"/>
      <c r="AR31" s="12"/>
      <c r="AS31" s="12"/>
      <c r="AT31" s="12"/>
      <c r="AU31" s="12"/>
      <c r="AV31" s="12"/>
      <c r="AW31" s="12"/>
      <c r="AX31" s="12"/>
      <c r="AY31" s="12"/>
      <c r="AZ31" s="12"/>
      <c r="BA31" s="12"/>
      <c r="BB31" s="12"/>
      <c r="BC31" s="12"/>
      <c r="BD31" s="12"/>
      <c r="BE31" s="12"/>
      <c r="BF31" s="12"/>
      <c r="BG31" s="12"/>
      <c r="BH31" s="12"/>
      <c r="BI31" s="12"/>
      <c r="BJ31" s="12"/>
      <c r="BK31" s="12"/>
      <c r="BL31" s="12"/>
      <c r="BM31" s="12"/>
      <c r="BN31" s="12"/>
      <c r="BO31" s="12"/>
      <c r="BP31" s="12"/>
      <c r="BQ31" s="12"/>
      <c r="BR31" s="12"/>
      <c r="BS31" s="12"/>
      <c r="BT31" s="12"/>
      <c r="BU31" s="12"/>
      <c r="BV31" s="12"/>
      <c r="BW31" s="12"/>
      <c r="BX31" s="12"/>
      <c r="BY31" s="12"/>
      <c r="BZ31" s="12"/>
      <c r="CA31" s="12"/>
      <c r="CB31" s="12"/>
      <c r="CC31" s="12"/>
      <c r="CD31" s="12"/>
      <c r="CE31" s="12"/>
      <c r="CF31" s="12"/>
      <c r="CG31" s="12"/>
      <c r="CH31" s="12"/>
      <c r="CI31" s="12"/>
      <c r="CJ31" s="12"/>
      <c r="CK31" s="12"/>
      <c r="CL31" s="12"/>
      <c r="CM31" s="12"/>
      <c r="CN31" s="12"/>
      <c r="CO31" s="12"/>
      <c r="CP31" s="12"/>
      <c r="CQ31" s="12"/>
      <c r="CR31" s="12"/>
      <c r="CS31" s="12"/>
      <c r="CT31" s="12"/>
      <c r="CU31" s="12"/>
      <c r="CV31" s="12"/>
      <c r="CW31" s="12"/>
      <c r="CX31" s="12"/>
      <c r="CY31" s="12"/>
      <c r="CZ31" s="12"/>
      <c r="DA31" s="12"/>
      <c r="DB31" s="12"/>
      <c r="DC31" s="12"/>
      <c r="DD31" s="12"/>
      <c r="DE31" s="12"/>
      <c r="DF31" s="12"/>
      <c r="DG31" s="12"/>
      <c r="DH31" s="12"/>
      <c r="DI31" s="12"/>
      <c r="DJ31" s="12"/>
      <c r="DK31" s="12"/>
      <c r="DL31" s="12"/>
      <c r="DM31" s="12"/>
      <c r="DN31" s="12"/>
      <c r="DO31" s="12"/>
      <c r="DP31" s="12"/>
      <c r="DQ31" s="12"/>
      <c r="DR31" s="12"/>
      <c r="DS31" s="12"/>
      <c r="DT31" s="12"/>
      <c r="DU31" s="12"/>
      <c r="DV31" s="12"/>
      <c r="DW31" s="12"/>
      <c r="DX31" s="12"/>
      <c r="DY31" s="12"/>
      <c r="DZ31" s="12"/>
      <c r="EA31" s="12"/>
      <c r="EB31" s="12"/>
      <c r="EC31" s="12"/>
      <c r="ED31" s="12"/>
      <c r="EE31" s="12"/>
      <c r="EF31" s="12"/>
      <c r="EG31" s="12"/>
      <c r="EH31" s="12"/>
      <c r="EI31" s="12"/>
      <c r="EJ31" s="12"/>
      <c r="EK31" s="12"/>
      <c r="EL31" s="12"/>
      <c r="EM31" s="12"/>
      <c r="EN31" s="12"/>
      <c r="EO31" s="12"/>
      <c r="EP31" s="12"/>
      <c r="EQ31" s="12"/>
      <c r="ER31" s="12"/>
      <c r="ES31" s="12"/>
      <c r="ET31" s="12"/>
      <c r="EU31" s="12"/>
      <c r="EV31" s="12"/>
      <c r="EW31" s="12"/>
      <c r="EX31" s="12"/>
      <c r="EY31" s="12"/>
      <c r="EZ31" s="12"/>
      <c r="FA31" s="12"/>
      <c r="FB31" s="12"/>
      <c r="FC31" s="12"/>
      <c r="FD31" s="12"/>
      <c r="FE31" s="12"/>
      <c r="FF31" s="12"/>
      <c r="FG31" s="12"/>
      <c r="FH31" s="12"/>
      <c r="FI31" s="12"/>
      <c r="FJ31" s="12"/>
      <c r="FK31" s="12"/>
      <c r="FL31" s="12"/>
      <c r="FM31" s="12"/>
      <c r="FN31" s="12"/>
      <c r="FO31" s="12"/>
      <c r="FP31" s="12"/>
      <c r="FQ31" s="12"/>
      <c r="FR31" s="12"/>
      <c r="FS31" s="12"/>
      <c r="FT31" s="12"/>
      <c r="FU31" s="12"/>
      <c r="FV31" s="12"/>
      <c r="FW31" s="12"/>
      <c r="FX31" s="12"/>
      <c r="FY31" s="12"/>
      <c r="FZ31" s="12"/>
      <c r="GA31" s="12"/>
      <c r="GB31" s="12"/>
      <c r="GC31" s="12"/>
      <c r="GD31" s="12"/>
      <c r="GE31" s="12"/>
      <c r="GF31" s="12"/>
      <c r="GG31" s="12"/>
      <c r="GH31" s="12"/>
      <c r="GI31" s="12"/>
      <c r="GJ31" s="12"/>
      <c r="GK31" s="12"/>
      <c r="GL31" s="12"/>
      <c r="GM31" s="12"/>
      <c r="GN31" s="12"/>
      <c r="GO31" s="12"/>
      <c r="GP31" s="12"/>
      <c r="GQ31" s="12"/>
      <c r="GR31" s="12"/>
      <c r="GS31" s="12"/>
      <c r="GT31" s="12"/>
      <c r="GU31" s="12"/>
      <c r="GV31" s="12"/>
      <c r="GW31" s="12"/>
      <c r="GX31" s="12"/>
      <c r="GY31" s="12"/>
      <c r="GZ31" s="12"/>
      <c r="HA31" s="12"/>
      <c r="HB31" s="12"/>
      <c r="HC31" s="12"/>
      <c r="HD31" s="12"/>
      <c r="HE31" s="12"/>
      <c r="HF31" s="12"/>
      <c r="HG31" s="12"/>
      <c r="HH31" s="12"/>
      <c r="HI31" s="12"/>
      <c r="HJ31" s="12"/>
      <c r="HK31" s="12"/>
      <c r="HL31" s="12"/>
      <c r="HM31" s="12"/>
      <c r="HN31" s="12"/>
      <c r="HO31" s="12"/>
      <c r="HP31" s="12"/>
      <c r="HQ31" s="12"/>
      <c r="HR31" s="12"/>
      <c r="HS31" s="12"/>
      <c r="HT31" s="12"/>
      <c r="HU31" s="12"/>
      <c r="HV31" s="12"/>
      <c r="HW31" s="12"/>
      <c r="HX31" s="12"/>
      <c r="HY31" s="12"/>
      <c r="HZ31" s="12"/>
      <c r="IA31" s="12"/>
      <c r="IB31" s="12"/>
      <c r="IC31" s="12"/>
      <c r="ID31" s="12"/>
      <c r="IE31" s="12"/>
      <c r="IF31" s="12"/>
      <c r="IG31" s="12"/>
      <c r="IH31" s="12"/>
      <c r="II31" s="12"/>
      <c r="IJ31" s="12"/>
      <c r="IK31" s="12"/>
      <c r="IL31" s="12"/>
      <c r="IM31" s="12"/>
      <c r="IN31" s="12"/>
      <c r="IO31" s="12"/>
      <c r="IP31" s="12"/>
      <c r="IQ31" s="12"/>
      <c r="IR31" s="14"/>
    </row>
    <row r="32" spans="1:252" ht="27" hidden="1" customHeight="1">
      <c r="A32" s="586"/>
      <c r="B32" s="33"/>
      <c r="C32" s="34"/>
      <c r="D32" s="33" t="s">
        <v>523</v>
      </c>
      <c r="E32" s="567"/>
      <c r="F32" s="579"/>
      <c r="G32" s="585"/>
      <c r="H32" s="570"/>
      <c r="I32" s="571"/>
      <c r="J32" s="572"/>
      <c r="K32" s="573"/>
      <c r="L32" s="580"/>
      <c r="M32" s="575"/>
      <c r="N32" s="34"/>
      <c r="O32" s="34"/>
      <c r="P32" s="34"/>
      <c r="Q32" s="34"/>
      <c r="R32" s="21"/>
      <c r="S32" s="12"/>
      <c r="T32" s="12"/>
      <c r="U32" s="12"/>
      <c r="V32" s="12"/>
      <c r="W32" s="12"/>
      <c r="X32" s="12"/>
      <c r="Y32" s="12"/>
      <c r="Z32" s="12"/>
      <c r="AA32" s="12"/>
      <c r="AB32" s="12"/>
      <c r="AC32" s="12"/>
      <c r="AD32" s="12"/>
      <c r="AE32" s="12"/>
      <c r="AF32" s="12"/>
      <c r="AG32" s="12"/>
      <c r="AH32" s="12"/>
      <c r="AI32" s="12"/>
      <c r="AJ32" s="12"/>
      <c r="AK32" s="12"/>
      <c r="AL32" s="12"/>
      <c r="AM32" s="12"/>
      <c r="AN32" s="12"/>
      <c r="AO32" s="12"/>
      <c r="AP32" s="12"/>
      <c r="AQ32" s="12"/>
      <c r="AR32" s="12"/>
      <c r="AS32" s="12"/>
      <c r="AT32" s="12"/>
      <c r="AU32" s="12"/>
      <c r="AV32" s="12"/>
      <c r="AW32" s="12"/>
      <c r="AX32" s="12"/>
      <c r="AY32" s="12"/>
      <c r="AZ32" s="12"/>
      <c r="BA32" s="12"/>
      <c r="BB32" s="12"/>
      <c r="BC32" s="12"/>
      <c r="BD32" s="12"/>
      <c r="BE32" s="12"/>
      <c r="BF32" s="12"/>
      <c r="BG32" s="12"/>
      <c r="BH32" s="12"/>
      <c r="BI32" s="12"/>
      <c r="BJ32" s="12"/>
      <c r="BK32" s="12"/>
      <c r="BL32" s="12"/>
      <c r="BM32" s="12"/>
      <c r="BN32" s="12"/>
      <c r="BO32" s="12"/>
      <c r="BP32" s="12"/>
      <c r="BQ32" s="12"/>
      <c r="BR32" s="12"/>
      <c r="BS32" s="12"/>
      <c r="BT32" s="12"/>
      <c r="BU32" s="12"/>
      <c r="BV32" s="12"/>
      <c r="BW32" s="12"/>
      <c r="BX32" s="12"/>
      <c r="BY32" s="12"/>
      <c r="BZ32" s="12"/>
      <c r="CA32" s="12"/>
      <c r="CB32" s="12"/>
      <c r="CC32" s="12"/>
      <c r="CD32" s="12"/>
      <c r="CE32" s="12"/>
      <c r="CF32" s="12"/>
      <c r="CG32" s="12"/>
      <c r="CH32" s="12"/>
      <c r="CI32" s="12"/>
      <c r="CJ32" s="12"/>
      <c r="CK32" s="12"/>
      <c r="CL32" s="12"/>
      <c r="CM32" s="12"/>
      <c r="CN32" s="12"/>
      <c r="CO32" s="12"/>
      <c r="CP32" s="12"/>
      <c r="CQ32" s="12"/>
      <c r="CR32" s="12"/>
      <c r="CS32" s="12"/>
      <c r="CT32" s="12"/>
      <c r="CU32" s="12"/>
      <c r="CV32" s="12"/>
      <c r="CW32" s="12"/>
      <c r="CX32" s="12"/>
      <c r="CY32" s="12"/>
      <c r="CZ32" s="12"/>
      <c r="DA32" s="12"/>
      <c r="DB32" s="12"/>
      <c r="DC32" s="12"/>
      <c r="DD32" s="12"/>
      <c r="DE32" s="12"/>
      <c r="DF32" s="12"/>
      <c r="DG32" s="12"/>
      <c r="DH32" s="12"/>
      <c r="DI32" s="12"/>
      <c r="DJ32" s="12"/>
      <c r="DK32" s="12"/>
      <c r="DL32" s="12"/>
      <c r="DM32" s="12"/>
      <c r="DN32" s="12"/>
      <c r="DO32" s="12"/>
      <c r="DP32" s="12"/>
      <c r="DQ32" s="12"/>
      <c r="DR32" s="12"/>
      <c r="DS32" s="12"/>
      <c r="DT32" s="12"/>
      <c r="DU32" s="12"/>
      <c r="DV32" s="12"/>
      <c r="DW32" s="12"/>
      <c r="DX32" s="12"/>
      <c r="DY32" s="12"/>
      <c r="DZ32" s="12"/>
      <c r="EA32" s="12"/>
      <c r="EB32" s="12"/>
      <c r="EC32" s="12"/>
      <c r="ED32" s="12"/>
      <c r="EE32" s="12"/>
      <c r="EF32" s="12"/>
      <c r="EG32" s="12"/>
      <c r="EH32" s="12"/>
      <c r="EI32" s="12"/>
      <c r="EJ32" s="12"/>
      <c r="EK32" s="12"/>
      <c r="EL32" s="12"/>
      <c r="EM32" s="12"/>
      <c r="EN32" s="12"/>
      <c r="EO32" s="12"/>
      <c r="EP32" s="12"/>
      <c r="EQ32" s="12"/>
      <c r="ER32" s="12"/>
      <c r="ES32" s="12"/>
      <c r="ET32" s="12"/>
      <c r="EU32" s="12"/>
      <c r="EV32" s="12"/>
      <c r="EW32" s="12"/>
      <c r="EX32" s="12"/>
      <c r="EY32" s="12"/>
      <c r="EZ32" s="12"/>
      <c r="FA32" s="12"/>
      <c r="FB32" s="12"/>
      <c r="FC32" s="12"/>
      <c r="FD32" s="12"/>
      <c r="FE32" s="12"/>
      <c r="FF32" s="12"/>
      <c r="FG32" s="12"/>
      <c r="FH32" s="12"/>
      <c r="FI32" s="12"/>
      <c r="FJ32" s="12"/>
      <c r="FK32" s="12"/>
      <c r="FL32" s="12"/>
      <c r="FM32" s="12"/>
      <c r="FN32" s="12"/>
      <c r="FO32" s="12"/>
      <c r="FP32" s="12"/>
      <c r="FQ32" s="12"/>
      <c r="FR32" s="12"/>
      <c r="FS32" s="12"/>
      <c r="FT32" s="12"/>
      <c r="FU32" s="12"/>
      <c r="FV32" s="12"/>
      <c r="FW32" s="12"/>
      <c r="FX32" s="12"/>
      <c r="FY32" s="12"/>
      <c r="FZ32" s="12"/>
      <c r="GA32" s="12"/>
      <c r="GB32" s="12"/>
      <c r="GC32" s="12"/>
      <c r="GD32" s="12"/>
      <c r="GE32" s="12"/>
      <c r="GF32" s="12"/>
      <c r="GG32" s="12"/>
      <c r="GH32" s="12"/>
      <c r="GI32" s="12"/>
      <c r="GJ32" s="12"/>
      <c r="GK32" s="12"/>
      <c r="GL32" s="12"/>
      <c r="GM32" s="12"/>
      <c r="GN32" s="12"/>
      <c r="GO32" s="12"/>
      <c r="GP32" s="12"/>
      <c r="GQ32" s="12"/>
      <c r="GR32" s="12"/>
      <c r="GS32" s="12"/>
      <c r="GT32" s="12"/>
      <c r="GU32" s="12"/>
      <c r="GV32" s="12"/>
      <c r="GW32" s="12"/>
      <c r="GX32" s="12"/>
      <c r="GY32" s="12"/>
      <c r="GZ32" s="12"/>
      <c r="HA32" s="12"/>
      <c r="HB32" s="12"/>
      <c r="HC32" s="12"/>
      <c r="HD32" s="12"/>
      <c r="HE32" s="12"/>
      <c r="HF32" s="12"/>
      <c r="HG32" s="12"/>
      <c r="HH32" s="12"/>
      <c r="HI32" s="12"/>
      <c r="HJ32" s="12"/>
      <c r="HK32" s="12"/>
      <c r="HL32" s="12"/>
      <c r="HM32" s="12"/>
      <c r="HN32" s="12"/>
      <c r="HO32" s="12"/>
      <c r="HP32" s="12"/>
      <c r="HQ32" s="12"/>
      <c r="HR32" s="12"/>
      <c r="HS32" s="12"/>
      <c r="HT32" s="12"/>
      <c r="HU32" s="12"/>
      <c r="HV32" s="12"/>
      <c r="HW32" s="12"/>
      <c r="HX32" s="12"/>
      <c r="HY32" s="12"/>
      <c r="HZ32" s="12"/>
      <c r="IA32" s="12"/>
      <c r="IB32" s="12"/>
      <c r="IC32" s="12"/>
      <c r="ID32" s="12"/>
      <c r="IE32" s="12"/>
      <c r="IF32" s="12"/>
      <c r="IG32" s="12"/>
      <c r="IH32" s="12"/>
      <c r="II32" s="12"/>
      <c r="IJ32" s="12"/>
      <c r="IK32" s="12"/>
      <c r="IL32" s="12"/>
      <c r="IM32" s="12"/>
      <c r="IN32" s="12"/>
      <c r="IO32" s="12"/>
      <c r="IP32" s="12"/>
      <c r="IQ32" s="12"/>
      <c r="IR32" s="14"/>
    </row>
    <row r="33" spans="1:252" ht="27" hidden="1" customHeight="1">
      <c r="A33" s="586"/>
      <c r="B33" s="33"/>
      <c r="C33" s="34"/>
      <c r="D33" s="33" t="s">
        <v>523</v>
      </c>
      <c r="E33" s="567"/>
      <c r="F33" s="579"/>
      <c r="G33" s="585"/>
      <c r="H33" s="570"/>
      <c r="I33" s="571"/>
      <c r="J33" s="572"/>
      <c r="K33" s="573"/>
      <c r="L33" s="580"/>
      <c r="M33" s="575"/>
      <c r="N33" s="34"/>
      <c r="O33" s="34"/>
      <c r="P33" s="34"/>
      <c r="Q33" s="34"/>
      <c r="R33" s="21"/>
      <c r="S33" s="12"/>
      <c r="T33" s="12"/>
      <c r="U33" s="12"/>
      <c r="V33" s="12"/>
      <c r="W33" s="12"/>
      <c r="X33" s="12"/>
      <c r="Y33" s="12"/>
      <c r="Z33" s="12"/>
      <c r="AA33" s="12"/>
      <c r="AB33" s="12"/>
      <c r="AC33" s="12"/>
      <c r="AD33" s="12"/>
      <c r="AE33" s="12"/>
      <c r="AF33" s="12"/>
      <c r="AG33" s="12"/>
      <c r="AH33" s="12"/>
      <c r="AI33" s="12"/>
      <c r="AJ33" s="12"/>
      <c r="AK33" s="12"/>
      <c r="AL33" s="12"/>
      <c r="AM33" s="12"/>
      <c r="AN33" s="12"/>
      <c r="AO33" s="12"/>
      <c r="AP33" s="12"/>
      <c r="AQ33" s="12"/>
      <c r="AR33" s="12"/>
      <c r="AS33" s="12"/>
      <c r="AT33" s="12"/>
      <c r="AU33" s="12"/>
      <c r="AV33" s="12"/>
      <c r="AW33" s="12"/>
      <c r="AX33" s="12"/>
      <c r="AY33" s="12"/>
      <c r="AZ33" s="12"/>
      <c r="BA33" s="12"/>
      <c r="BB33" s="12"/>
      <c r="BC33" s="12"/>
      <c r="BD33" s="12"/>
      <c r="BE33" s="12"/>
      <c r="BF33" s="12"/>
      <c r="BG33" s="12"/>
      <c r="BH33" s="12"/>
      <c r="BI33" s="12"/>
      <c r="BJ33" s="12"/>
      <c r="BK33" s="12"/>
      <c r="BL33" s="12"/>
      <c r="BM33" s="12"/>
      <c r="BN33" s="12"/>
      <c r="BO33" s="12"/>
      <c r="BP33" s="12"/>
      <c r="BQ33" s="12"/>
      <c r="BR33" s="12"/>
      <c r="BS33" s="12"/>
      <c r="BT33" s="12"/>
      <c r="BU33" s="12"/>
      <c r="BV33" s="12"/>
      <c r="BW33" s="12"/>
      <c r="BX33" s="12"/>
      <c r="BY33" s="12"/>
      <c r="BZ33" s="12"/>
      <c r="CA33" s="12"/>
      <c r="CB33" s="12"/>
      <c r="CC33" s="12"/>
      <c r="CD33" s="12"/>
      <c r="CE33" s="12"/>
      <c r="CF33" s="12"/>
      <c r="CG33" s="12"/>
      <c r="CH33" s="12"/>
      <c r="CI33" s="12"/>
      <c r="CJ33" s="12"/>
      <c r="CK33" s="12"/>
      <c r="CL33" s="12"/>
      <c r="CM33" s="12"/>
      <c r="CN33" s="12"/>
      <c r="CO33" s="12"/>
      <c r="CP33" s="12"/>
      <c r="CQ33" s="12"/>
      <c r="CR33" s="12"/>
      <c r="CS33" s="12"/>
      <c r="CT33" s="12"/>
      <c r="CU33" s="12"/>
      <c r="CV33" s="12"/>
      <c r="CW33" s="12"/>
      <c r="CX33" s="12"/>
      <c r="CY33" s="12"/>
      <c r="CZ33" s="12"/>
      <c r="DA33" s="12"/>
      <c r="DB33" s="12"/>
      <c r="DC33" s="12"/>
      <c r="DD33" s="12"/>
      <c r="DE33" s="12"/>
      <c r="DF33" s="12"/>
      <c r="DG33" s="12"/>
      <c r="DH33" s="12"/>
      <c r="DI33" s="12"/>
      <c r="DJ33" s="12"/>
      <c r="DK33" s="12"/>
      <c r="DL33" s="12"/>
      <c r="DM33" s="12"/>
      <c r="DN33" s="12"/>
      <c r="DO33" s="12"/>
      <c r="DP33" s="12"/>
      <c r="DQ33" s="12"/>
      <c r="DR33" s="12"/>
      <c r="DS33" s="12"/>
      <c r="DT33" s="12"/>
      <c r="DU33" s="12"/>
      <c r="DV33" s="12"/>
      <c r="DW33" s="12"/>
      <c r="DX33" s="12"/>
      <c r="DY33" s="12"/>
      <c r="DZ33" s="12"/>
      <c r="EA33" s="12"/>
      <c r="EB33" s="12"/>
      <c r="EC33" s="12"/>
      <c r="ED33" s="12"/>
      <c r="EE33" s="12"/>
      <c r="EF33" s="12"/>
      <c r="EG33" s="12"/>
      <c r="EH33" s="12"/>
      <c r="EI33" s="12"/>
      <c r="EJ33" s="12"/>
      <c r="EK33" s="12"/>
      <c r="EL33" s="12"/>
      <c r="EM33" s="12"/>
      <c r="EN33" s="12"/>
      <c r="EO33" s="12"/>
      <c r="EP33" s="12"/>
      <c r="EQ33" s="12"/>
      <c r="ER33" s="12"/>
      <c r="ES33" s="12"/>
      <c r="ET33" s="12"/>
      <c r="EU33" s="12"/>
      <c r="EV33" s="12"/>
      <c r="EW33" s="12"/>
      <c r="EX33" s="12"/>
      <c r="EY33" s="12"/>
      <c r="EZ33" s="12"/>
      <c r="FA33" s="12"/>
      <c r="FB33" s="12"/>
      <c r="FC33" s="12"/>
      <c r="FD33" s="12"/>
      <c r="FE33" s="12"/>
      <c r="FF33" s="12"/>
      <c r="FG33" s="12"/>
      <c r="FH33" s="12"/>
      <c r="FI33" s="12"/>
      <c r="FJ33" s="12"/>
      <c r="FK33" s="12"/>
      <c r="FL33" s="12"/>
      <c r="FM33" s="12"/>
      <c r="FN33" s="12"/>
      <c r="FO33" s="12"/>
      <c r="FP33" s="12"/>
      <c r="FQ33" s="12"/>
      <c r="FR33" s="12"/>
      <c r="FS33" s="12"/>
      <c r="FT33" s="12"/>
      <c r="FU33" s="12"/>
      <c r="FV33" s="12"/>
      <c r="FW33" s="12"/>
      <c r="FX33" s="12"/>
      <c r="FY33" s="12"/>
      <c r="FZ33" s="12"/>
      <c r="GA33" s="12"/>
      <c r="GB33" s="12"/>
      <c r="GC33" s="12"/>
      <c r="GD33" s="12"/>
      <c r="GE33" s="12"/>
      <c r="GF33" s="12"/>
      <c r="GG33" s="12"/>
      <c r="GH33" s="12"/>
      <c r="GI33" s="12"/>
      <c r="GJ33" s="12"/>
      <c r="GK33" s="12"/>
      <c r="GL33" s="12"/>
      <c r="GM33" s="12"/>
      <c r="GN33" s="12"/>
      <c r="GO33" s="12"/>
      <c r="GP33" s="12"/>
      <c r="GQ33" s="12"/>
      <c r="GR33" s="12"/>
      <c r="GS33" s="12"/>
      <c r="GT33" s="12"/>
      <c r="GU33" s="12"/>
      <c r="GV33" s="12"/>
      <c r="GW33" s="12"/>
      <c r="GX33" s="12"/>
      <c r="GY33" s="12"/>
      <c r="GZ33" s="12"/>
      <c r="HA33" s="12"/>
      <c r="HB33" s="12"/>
      <c r="HC33" s="12"/>
      <c r="HD33" s="12"/>
      <c r="HE33" s="12"/>
      <c r="HF33" s="12"/>
      <c r="HG33" s="12"/>
      <c r="HH33" s="12"/>
      <c r="HI33" s="12"/>
      <c r="HJ33" s="12"/>
      <c r="HK33" s="12"/>
      <c r="HL33" s="12"/>
      <c r="HM33" s="12"/>
      <c r="HN33" s="12"/>
      <c r="HO33" s="12"/>
      <c r="HP33" s="12"/>
      <c r="HQ33" s="12"/>
      <c r="HR33" s="12"/>
      <c r="HS33" s="12"/>
      <c r="HT33" s="12"/>
      <c r="HU33" s="12"/>
      <c r="HV33" s="12"/>
      <c r="HW33" s="12"/>
      <c r="HX33" s="12"/>
      <c r="HY33" s="12"/>
      <c r="HZ33" s="12"/>
      <c r="IA33" s="12"/>
      <c r="IB33" s="12"/>
      <c r="IC33" s="12"/>
      <c r="ID33" s="12"/>
      <c r="IE33" s="12"/>
      <c r="IF33" s="12"/>
      <c r="IG33" s="12"/>
      <c r="IH33" s="12"/>
      <c r="II33" s="12"/>
      <c r="IJ33" s="12"/>
      <c r="IK33" s="12"/>
      <c r="IL33" s="12"/>
      <c r="IM33" s="12"/>
      <c r="IN33" s="12"/>
      <c r="IO33" s="12"/>
      <c r="IP33" s="12"/>
      <c r="IQ33" s="12"/>
      <c r="IR33" s="14"/>
    </row>
    <row r="34" spans="1:252" ht="27" hidden="1" customHeight="1">
      <c r="A34" s="586"/>
      <c r="B34" s="33"/>
      <c r="C34" s="34"/>
      <c r="D34" s="33" t="s">
        <v>523</v>
      </c>
      <c r="E34" s="567"/>
      <c r="F34" s="579"/>
      <c r="G34" s="585"/>
      <c r="H34" s="570"/>
      <c r="I34" s="571"/>
      <c r="J34" s="572"/>
      <c r="K34" s="573"/>
      <c r="L34" s="580"/>
      <c r="M34" s="575"/>
      <c r="N34" s="34"/>
      <c r="O34" s="34"/>
      <c r="P34" s="34"/>
      <c r="Q34" s="34"/>
      <c r="R34" s="21"/>
      <c r="S34" s="12"/>
      <c r="T34" s="12"/>
      <c r="U34" s="12"/>
      <c r="V34" s="12"/>
      <c r="W34" s="12"/>
      <c r="X34" s="12"/>
      <c r="Y34" s="12"/>
      <c r="Z34" s="12"/>
      <c r="AA34" s="12"/>
      <c r="AB34" s="12"/>
      <c r="AC34" s="12"/>
      <c r="AD34" s="12"/>
      <c r="AE34" s="12"/>
      <c r="AF34" s="12"/>
      <c r="AG34" s="12"/>
      <c r="AH34" s="12"/>
      <c r="AI34" s="12"/>
      <c r="AJ34" s="12"/>
      <c r="AK34" s="12"/>
      <c r="AL34" s="12"/>
      <c r="AM34" s="12"/>
      <c r="AN34" s="12"/>
      <c r="AO34" s="12"/>
      <c r="AP34" s="12"/>
      <c r="AQ34" s="12"/>
      <c r="AR34" s="12"/>
      <c r="AS34" s="12"/>
      <c r="AT34" s="12"/>
      <c r="AU34" s="12"/>
      <c r="AV34" s="12"/>
      <c r="AW34" s="12"/>
      <c r="AX34" s="12"/>
      <c r="AY34" s="12"/>
      <c r="AZ34" s="12"/>
      <c r="BA34" s="12"/>
      <c r="BB34" s="12"/>
      <c r="BC34" s="12"/>
      <c r="BD34" s="12"/>
      <c r="BE34" s="12"/>
      <c r="BF34" s="12"/>
      <c r="BG34" s="12"/>
      <c r="BH34" s="12"/>
      <c r="BI34" s="12"/>
      <c r="BJ34" s="12"/>
      <c r="BK34" s="12"/>
      <c r="BL34" s="12"/>
      <c r="BM34" s="12"/>
      <c r="BN34" s="12"/>
      <c r="BO34" s="12"/>
      <c r="BP34" s="12"/>
      <c r="BQ34" s="12"/>
      <c r="BR34" s="12"/>
      <c r="BS34" s="12"/>
      <c r="BT34" s="12"/>
      <c r="BU34" s="12"/>
      <c r="BV34" s="12"/>
      <c r="BW34" s="12"/>
      <c r="BX34" s="12"/>
      <c r="BY34" s="12"/>
      <c r="BZ34" s="12"/>
      <c r="CA34" s="12"/>
      <c r="CB34" s="12"/>
      <c r="CC34" s="12"/>
      <c r="CD34" s="12"/>
      <c r="CE34" s="12"/>
      <c r="CF34" s="12"/>
      <c r="CG34" s="12"/>
      <c r="CH34" s="12"/>
      <c r="CI34" s="12"/>
      <c r="CJ34" s="12"/>
      <c r="CK34" s="12"/>
      <c r="CL34" s="12"/>
      <c r="CM34" s="12"/>
      <c r="CN34" s="12"/>
      <c r="CO34" s="12"/>
      <c r="CP34" s="12"/>
      <c r="CQ34" s="12"/>
      <c r="CR34" s="12"/>
      <c r="CS34" s="12"/>
      <c r="CT34" s="12"/>
      <c r="CU34" s="12"/>
      <c r="CV34" s="12"/>
      <c r="CW34" s="12"/>
      <c r="CX34" s="12"/>
      <c r="CY34" s="12"/>
      <c r="CZ34" s="12"/>
      <c r="DA34" s="12"/>
      <c r="DB34" s="12"/>
      <c r="DC34" s="12"/>
      <c r="DD34" s="12"/>
      <c r="DE34" s="12"/>
      <c r="DF34" s="12"/>
      <c r="DG34" s="12"/>
      <c r="DH34" s="12"/>
      <c r="DI34" s="12"/>
      <c r="DJ34" s="12"/>
      <c r="DK34" s="12"/>
      <c r="DL34" s="12"/>
      <c r="DM34" s="12"/>
      <c r="DN34" s="12"/>
      <c r="DO34" s="12"/>
      <c r="DP34" s="12"/>
      <c r="DQ34" s="12"/>
      <c r="DR34" s="12"/>
      <c r="DS34" s="12"/>
      <c r="DT34" s="12"/>
      <c r="DU34" s="12"/>
      <c r="DV34" s="12"/>
      <c r="DW34" s="12"/>
      <c r="DX34" s="12"/>
      <c r="DY34" s="12"/>
      <c r="DZ34" s="12"/>
      <c r="EA34" s="12"/>
      <c r="EB34" s="12"/>
      <c r="EC34" s="12"/>
      <c r="ED34" s="12"/>
      <c r="EE34" s="12"/>
      <c r="EF34" s="12"/>
      <c r="EG34" s="12"/>
      <c r="EH34" s="12"/>
      <c r="EI34" s="12"/>
      <c r="EJ34" s="12"/>
      <c r="EK34" s="12"/>
      <c r="EL34" s="12"/>
      <c r="EM34" s="12"/>
      <c r="EN34" s="12"/>
      <c r="EO34" s="12"/>
      <c r="EP34" s="12"/>
      <c r="EQ34" s="12"/>
      <c r="ER34" s="12"/>
      <c r="ES34" s="12"/>
      <c r="ET34" s="12"/>
      <c r="EU34" s="12"/>
      <c r="EV34" s="12"/>
      <c r="EW34" s="12"/>
      <c r="EX34" s="12"/>
      <c r="EY34" s="12"/>
      <c r="EZ34" s="12"/>
      <c r="FA34" s="12"/>
      <c r="FB34" s="12"/>
      <c r="FC34" s="12"/>
      <c r="FD34" s="12"/>
      <c r="FE34" s="12"/>
      <c r="FF34" s="12"/>
      <c r="FG34" s="12"/>
      <c r="FH34" s="12"/>
      <c r="FI34" s="12"/>
      <c r="FJ34" s="12"/>
      <c r="FK34" s="12"/>
      <c r="FL34" s="12"/>
      <c r="FM34" s="12"/>
      <c r="FN34" s="12"/>
      <c r="FO34" s="12"/>
      <c r="FP34" s="12"/>
      <c r="FQ34" s="12"/>
      <c r="FR34" s="12"/>
      <c r="FS34" s="12"/>
      <c r="FT34" s="12"/>
      <c r="FU34" s="12"/>
      <c r="FV34" s="12"/>
      <c r="FW34" s="12"/>
      <c r="FX34" s="12"/>
      <c r="FY34" s="12"/>
      <c r="FZ34" s="12"/>
      <c r="GA34" s="12"/>
      <c r="GB34" s="12"/>
      <c r="GC34" s="12"/>
      <c r="GD34" s="12"/>
      <c r="GE34" s="12"/>
      <c r="GF34" s="12"/>
      <c r="GG34" s="12"/>
      <c r="GH34" s="12"/>
      <c r="GI34" s="12"/>
      <c r="GJ34" s="12"/>
      <c r="GK34" s="12"/>
      <c r="GL34" s="12"/>
      <c r="GM34" s="12"/>
      <c r="GN34" s="12"/>
      <c r="GO34" s="12"/>
      <c r="GP34" s="12"/>
      <c r="GQ34" s="12"/>
      <c r="GR34" s="12"/>
      <c r="GS34" s="12"/>
      <c r="GT34" s="12"/>
      <c r="GU34" s="12"/>
      <c r="GV34" s="12"/>
      <c r="GW34" s="12"/>
      <c r="GX34" s="12"/>
      <c r="GY34" s="12"/>
      <c r="GZ34" s="12"/>
      <c r="HA34" s="12"/>
      <c r="HB34" s="12"/>
      <c r="HC34" s="12"/>
      <c r="HD34" s="12"/>
      <c r="HE34" s="12"/>
      <c r="HF34" s="12"/>
      <c r="HG34" s="12"/>
      <c r="HH34" s="12"/>
      <c r="HI34" s="12"/>
      <c r="HJ34" s="12"/>
      <c r="HK34" s="12"/>
      <c r="HL34" s="12"/>
      <c r="HM34" s="12"/>
      <c r="HN34" s="12"/>
      <c r="HO34" s="12"/>
      <c r="HP34" s="12"/>
      <c r="HQ34" s="12"/>
      <c r="HR34" s="12"/>
      <c r="HS34" s="12"/>
      <c r="HT34" s="12"/>
      <c r="HU34" s="12"/>
      <c r="HV34" s="12"/>
      <c r="HW34" s="12"/>
      <c r="HX34" s="12"/>
      <c r="HY34" s="12"/>
      <c r="HZ34" s="12"/>
      <c r="IA34" s="12"/>
      <c r="IB34" s="12"/>
      <c r="IC34" s="12"/>
      <c r="ID34" s="12"/>
      <c r="IE34" s="12"/>
      <c r="IF34" s="12"/>
      <c r="IG34" s="12"/>
      <c r="IH34" s="12"/>
      <c r="II34" s="12"/>
      <c r="IJ34" s="12"/>
      <c r="IK34" s="12"/>
      <c r="IL34" s="12"/>
      <c r="IM34" s="12"/>
      <c r="IN34" s="12"/>
      <c r="IO34" s="12"/>
      <c r="IP34" s="12"/>
      <c r="IQ34" s="12"/>
      <c r="IR34" s="14"/>
    </row>
    <row r="35" spans="1:252" ht="27" hidden="1" customHeight="1">
      <c r="A35" s="586"/>
      <c r="B35" s="33"/>
      <c r="C35" s="34"/>
      <c r="D35" s="33" t="s">
        <v>523</v>
      </c>
      <c r="E35" s="567"/>
      <c r="F35" s="579"/>
      <c r="G35" s="585"/>
      <c r="H35" s="570"/>
      <c r="I35" s="571"/>
      <c r="J35" s="572"/>
      <c r="K35" s="573"/>
      <c r="L35" s="580"/>
      <c r="M35" s="575"/>
      <c r="N35" s="34"/>
      <c r="O35" s="34"/>
      <c r="P35" s="34"/>
      <c r="Q35" s="34"/>
      <c r="R35" s="21"/>
      <c r="S35" s="12"/>
      <c r="T35" s="12"/>
      <c r="U35" s="12"/>
      <c r="V35" s="12"/>
      <c r="W35" s="12"/>
      <c r="X35" s="12"/>
      <c r="Y35" s="12"/>
      <c r="Z35" s="12"/>
      <c r="AA35" s="12"/>
      <c r="AB35" s="12"/>
      <c r="AC35" s="12"/>
      <c r="AD35" s="12"/>
      <c r="AE35" s="12"/>
      <c r="AF35" s="12"/>
      <c r="AG35" s="12"/>
      <c r="AH35" s="12"/>
      <c r="AI35" s="12"/>
      <c r="AJ35" s="12"/>
      <c r="AK35" s="12"/>
      <c r="AL35" s="12"/>
      <c r="AM35" s="12"/>
      <c r="AN35" s="12"/>
      <c r="AO35" s="12"/>
      <c r="AP35" s="12"/>
      <c r="AQ35" s="12"/>
      <c r="AR35" s="12"/>
      <c r="AS35" s="12"/>
      <c r="AT35" s="12"/>
      <c r="AU35" s="12"/>
      <c r="AV35" s="12"/>
      <c r="AW35" s="12"/>
      <c r="AX35" s="12"/>
      <c r="AY35" s="12"/>
      <c r="AZ35" s="12"/>
      <c r="BA35" s="12"/>
      <c r="BB35" s="12"/>
      <c r="BC35" s="12"/>
      <c r="BD35" s="12"/>
      <c r="BE35" s="12"/>
      <c r="BF35" s="12"/>
      <c r="BG35" s="12"/>
      <c r="BH35" s="12"/>
      <c r="BI35" s="12"/>
      <c r="BJ35" s="12"/>
      <c r="BK35" s="12"/>
      <c r="BL35" s="12"/>
      <c r="BM35" s="12"/>
      <c r="BN35" s="12"/>
      <c r="BO35" s="12"/>
      <c r="BP35" s="12"/>
      <c r="BQ35" s="12"/>
      <c r="BR35" s="12"/>
      <c r="BS35" s="12"/>
      <c r="BT35" s="12"/>
      <c r="BU35" s="12"/>
      <c r="BV35" s="12"/>
      <c r="BW35" s="12"/>
      <c r="BX35" s="12"/>
      <c r="BY35" s="12"/>
      <c r="BZ35" s="12"/>
      <c r="CA35" s="12"/>
      <c r="CB35" s="12"/>
      <c r="CC35" s="12"/>
      <c r="CD35" s="12"/>
      <c r="CE35" s="12"/>
      <c r="CF35" s="12"/>
      <c r="CG35" s="12"/>
      <c r="CH35" s="12"/>
      <c r="CI35" s="12"/>
      <c r="CJ35" s="12"/>
      <c r="CK35" s="12"/>
      <c r="CL35" s="12"/>
      <c r="CM35" s="12"/>
      <c r="CN35" s="12"/>
      <c r="CO35" s="12"/>
      <c r="CP35" s="12"/>
      <c r="CQ35" s="12"/>
      <c r="CR35" s="12"/>
      <c r="CS35" s="12"/>
      <c r="CT35" s="12"/>
      <c r="CU35" s="12"/>
      <c r="CV35" s="12"/>
      <c r="CW35" s="12"/>
      <c r="CX35" s="12"/>
      <c r="CY35" s="12"/>
      <c r="CZ35" s="12"/>
      <c r="DA35" s="12"/>
      <c r="DB35" s="12"/>
      <c r="DC35" s="12"/>
      <c r="DD35" s="12"/>
      <c r="DE35" s="12"/>
      <c r="DF35" s="12"/>
      <c r="DG35" s="12"/>
      <c r="DH35" s="12"/>
      <c r="DI35" s="12"/>
      <c r="DJ35" s="12"/>
      <c r="DK35" s="12"/>
      <c r="DL35" s="12"/>
      <c r="DM35" s="12"/>
      <c r="DN35" s="12"/>
      <c r="DO35" s="12"/>
      <c r="DP35" s="12"/>
      <c r="DQ35" s="12"/>
      <c r="DR35" s="12"/>
      <c r="DS35" s="12"/>
      <c r="DT35" s="12"/>
      <c r="DU35" s="12"/>
      <c r="DV35" s="12"/>
      <c r="DW35" s="12"/>
      <c r="DX35" s="12"/>
      <c r="DY35" s="12"/>
      <c r="DZ35" s="12"/>
      <c r="EA35" s="12"/>
      <c r="EB35" s="12"/>
      <c r="EC35" s="12"/>
      <c r="ED35" s="12"/>
      <c r="EE35" s="12"/>
      <c r="EF35" s="12"/>
      <c r="EG35" s="12"/>
      <c r="EH35" s="12"/>
      <c r="EI35" s="12"/>
      <c r="EJ35" s="12"/>
      <c r="EK35" s="12"/>
      <c r="EL35" s="12"/>
      <c r="EM35" s="12"/>
      <c r="EN35" s="12"/>
      <c r="EO35" s="12"/>
      <c r="EP35" s="12"/>
      <c r="EQ35" s="12"/>
      <c r="ER35" s="12"/>
      <c r="ES35" s="12"/>
      <c r="ET35" s="12"/>
      <c r="EU35" s="12"/>
      <c r="EV35" s="12"/>
      <c r="EW35" s="12"/>
      <c r="EX35" s="12"/>
      <c r="EY35" s="12"/>
      <c r="EZ35" s="12"/>
      <c r="FA35" s="12"/>
      <c r="FB35" s="12"/>
      <c r="FC35" s="12"/>
      <c r="FD35" s="12"/>
      <c r="FE35" s="12"/>
      <c r="FF35" s="12"/>
      <c r="FG35" s="12"/>
      <c r="FH35" s="12"/>
      <c r="FI35" s="12"/>
      <c r="FJ35" s="12"/>
      <c r="FK35" s="12"/>
      <c r="FL35" s="12"/>
      <c r="FM35" s="12"/>
      <c r="FN35" s="12"/>
      <c r="FO35" s="12"/>
      <c r="FP35" s="12"/>
      <c r="FQ35" s="12"/>
      <c r="FR35" s="12"/>
      <c r="FS35" s="12"/>
      <c r="FT35" s="12"/>
      <c r="FU35" s="12"/>
      <c r="FV35" s="12"/>
      <c r="FW35" s="12"/>
      <c r="FX35" s="12"/>
      <c r="FY35" s="12"/>
      <c r="FZ35" s="12"/>
      <c r="GA35" s="12"/>
      <c r="GB35" s="12"/>
      <c r="GC35" s="12"/>
      <c r="GD35" s="12"/>
      <c r="GE35" s="12"/>
      <c r="GF35" s="12"/>
      <c r="GG35" s="12"/>
      <c r="GH35" s="12"/>
      <c r="GI35" s="12"/>
      <c r="GJ35" s="12"/>
      <c r="GK35" s="12"/>
      <c r="GL35" s="12"/>
      <c r="GM35" s="12"/>
      <c r="GN35" s="12"/>
      <c r="GO35" s="12"/>
      <c r="GP35" s="12"/>
      <c r="GQ35" s="12"/>
      <c r="GR35" s="12"/>
      <c r="GS35" s="12"/>
      <c r="GT35" s="12"/>
      <c r="GU35" s="12"/>
      <c r="GV35" s="12"/>
      <c r="GW35" s="12"/>
      <c r="GX35" s="12"/>
      <c r="GY35" s="12"/>
      <c r="GZ35" s="12"/>
      <c r="HA35" s="12"/>
      <c r="HB35" s="12"/>
      <c r="HC35" s="12"/>
      <c r="HD35" s="12"/>
      <c r="HE35" s="12"/>
      <c r="HF35" s="12"/>
      <c r="HG35" s="12"/>
      <c r="HH35" s="12"/>
      <c r="HI35" s="12"/>
      <c r="HJ35" s="12"/>
      <c r="HK35" s="12"/>
      <c r="HL35" s="12"/>
      <c r="HM35" s="12"/>
      <c r="HN35" s="12"/>
      <c r="HO35" s="12"/>
      <c r="HP35" s="12"/>
      <c r="HQ35" s="12"/>
      <c r="HR35" s="12"/>
      <c r="HS35" s="12"/>
      <c r="HT35" s="12"/>
      <c r="HU35" s="12"/>
      <c r="HV35" s="12"/>
      <c r="HW35" s="12"/>
      <c r="HX35" s="12"/>
      <c r="HY35" s="12"/>
      <c r="HZ35" s="12"/>
      <c r="IA35" s="12"/>
      <c r="IB35" s="12"/>
      <c r="IC35" s="12"/>
      <c r="ID35" s="12"/>
      <c r="IE35" s="12"/>
      <c r="IF35" s="12"/>
      <c r="IG35" s="12"/>
      <c r="IH35" s="12"/>
      <c r="II35" s="12"/>
      <c r="IJ35" s="12"/>
      <c r="IK35" s="12"/>
      <c r="IL35" s="12"/>
      <c r="IM35" s="12"/>
      <c r="IN35" s="12"/>
      <c r="IO35" s="12"/>
      <c r="IP35" s="12"/>
      <c r="IQ35" s="12"/>
      <c r="IR35" s="14"/>
    </row>
    <row r="36" spans="1:252" ht="27" hidden="1" customHeight="1">
      <c r="A36" s="586"/>
      <c r="B36" s="33"/>
      <c r="C36" s="34"/>
      <c r="D36" s="33" t="s">
        <v>523</v>
      </c>
      <c r="E36" s="567"/>
      <c r="F36" s="579"/>
      <c r="G36" s="585"/>
      <c r="H36" s="570"/>
      <c r="I36" s="571"/>
      <c r="J36" s="572"/>
      <c r="K36" s="573"/>
      <c r="L36" s="580"/>
      <c r="M36" s="575"/>
      <c r="N36" s="34"/>
      <c r="O36" s="34"/>
      <c r="P36" s="34"/>
      <c r="Q36" s="34"/>
      <c r="R36" s="21"/>
      <c r="S36" s="12"/>
      <c r="T36" s="12"/>
      <c r="U36" s="12"/>
      <c r="V36" s="12"/>
      <c r="W36" s="12"/>
      <c r="X36" s="12"/>
      <c r="Y36" s="12"/>
      <c r="Z36" s="12"/>
      <c r="AA36" s="12"/>
      <c r="AB36" s="12"/>
      <c r="AC36" s="12"/>
      <c r="AD36" s="12"/>
      <c r="AE36" s="12"/>
      <c r="AF36" s="12"/>
      <c r="AG36" s="12"/>
      <c r="AH36" s="12"/>
      <c r="AI36" s="12"/>
      <c r="AJ36" s="12"/>
      <c r="AK36" s="12"/>
      <c r="AL36" s="12"/>
      <c r="AM36" s="12"/>
      <c r="AN36" s="12"/>
      <c r="AO36" s="12"/>
      <c r="AP36" s="12"/>
      <c r="AQ36" s="12"/>
      <c r="AR36" s="12"/>
      <c r="AS36" s="12"/>
      <c r="AT36" s="12"/>
      <c r="AU36" s="12"/>
      <c r="AV36" s="12"/>
      <c r="AW36" s="12"/>
      <c r="AX36" s="12"/>
      <c r="AY36" s="12"/>
      <c r="AZ36" s="12"/>
      <c r="BA36" s="12"/>
      <c r="BB36" s="12"/>
      <c r="BC36" s="12"/>
      <c r="BD36" s="12"/>
      <c r="BE36" s="12"/>
      <c r="BF36" s="12"/>
      <c r="BG36" s="12"/>
      <c r="BH36" s="12"/>
      <c r="BI36" s="12"/>
      <c r="BJ36" s="12"/>
      <c r="BK36" s="12"/>
      <c r="BL36" s="12"/>
      <c r="BM36" s="12"/>
      <c r="BN36" s="12"/>
      <c r="BO36" s="12"/>
      <c r="BP36" s="12"/>
      <c r="BQ36" s="12"/>
      <c r="BR36" s="12"/>
      <c r="BS36" s="12"/>
      <c r="BT36" s="12"/>
      <c r="BU36" s="12"/>
      <c r="BV36" s="12"/>
      <c r="BW36" s="12"/>
      <c r="BX36" s="12"/>
      <c r="BY36" s="12"/>
      <c r="BZ36" s="12"/>
      <c r="CA36" s="12"/>
      <c r="CB36" s="12"/>
      <c r="CC36" s="12"/>
      <c r="CD36" s="12"/>
      <c r="CE36" s="12"/>
      <c r="CF36" s="12"/>
      <c r="CG36" s="12"/>
      <c r="CH36" s="12"/>
      <c r="CI36" s="12"/>
      <c r="CJ36" s="12"/>
      <c r="CK36" s="12"/>
      <c r="CL36" s="12"/>
      <c r="CM36" s="12"/>
      <c r="CN36" s="12"/>
      <c r="CO36" s="12"/>
      <c r="CP36" s="12"/>
      <c r="CQ36" s="12"/>
      <c r="CR36" s="12"/>
      <c r="CS36" s="12"/>
      <c r="CT36" s="12"/>
      <c r="CU36" s="12"/>
      <c r="CV36" s="12"/>
      <c r="CW36" s="12"/>
      <c r="CX36" s="12"/>
      <c r="CY36" s="12"/>
      <c r="CZ36" s="12"/>
      <c r="DA36" s="12"/>
      <c r="DB36" s="12"/>
      <c r="DC36" s="12"/>
      <c r="DD36" s="12"/>
      <c r="DE36" s="12"/>
      <c r="DF36" s="12"/>
      <c r="DG36" s="12"/>
      <c r="DH36" s="12"/>
      <c r="DI36" s="12"/>
      <c r="DJ36" s="12"/>
      <c r="DK36" s="12"/>
      <c r="DL36" s="12"/>
      <c r="DM36" s="12"/>
      <c r="DN36" s="12"/>
      <c r="DO36" s="12"/>
      <c r="DP36" s="12"/>
      <c r="DQ36" s="12"/>
      <c r="DR36" s="12"/>
      <c r="DS36" s="12"/>
      <c r="DT36" s="12"/>
      <c r="DU36" s="12"/>
      <c r="DV36" s="12"/>
      <c r="DW36" s="12"/>
      <c r="DX36" s="12"/>
      <c r="DY36" s="12"/>
      <c r="DZ36" s="12"/>
      <c r="EA36" s="12"/>
      <c r="EB36" s="12"/>
      <c r="EC36" s="12"/>
      <c r="ED36" s="12"/>
      <c r="EE36" s="12"/>
      <c r="EF36" s="12"/>
      <c r="EG36" s="12"/>
      <c r="EH36" s="12"/>
      <c r="EI36" s="12"/>
      <c r="EJ36" s="12"/>
      <c r="EK36" s="12"/>
      <c r="EL36" s="12"/>
      <c r="EM36" s="12"/>
      <c r="EN36" s="12"/>
      <c r="EO36" s="12"/>
      <c r="EP36" s="12"/>
      <c r="EQ36" s="12"/>
      <c r="ER36" s="12"/>
      <c r="ES36" s="12"/>
      <c r="ET36" s="12"/>
      <c r="EU36" s="12"/>
      <c r="EV36" s="12"/>
      <c r="EW36" s="12"/>
      <c r="EX36" s="12"/>
      <c r="EY36" s="12"/>
      <c r="EZ36" s="12"/>
      <c r="FA36" s="12"/>
      <c r="FB36" s="12"/>
      <c r="FC36" s="12"/>
      <c r="FD36" s="12"/>
      <c r="FE36" s="12"/>
      <c r="FF36" s="12"/>
      <c r="FG36" s="12"/>
      <c r="FH36" s="12"/>
      <c r="FI36" s="12"/>
      <c r="FJ36" s="12"/>
      <c r="FK36" s="12"/>
      <c r="FL36" s="12"/>
      <c r="FM36" s="12"/>
      <c r="FN36" s="12"/>
      <c r="FO36" s="12"/>
      <c r="FP36" s="12"/>
      <c r="FQ36" s="12"/>
      <c r="FR36" s="12"/>
      <c r="FS36" s="12"/>
      <c r="FT36" s="12"/>
      <c r="FU36" s="12"/>
      <c r="FV36" s="12"/>
      <c r="FW36" s="12"/>
      <c r="FX36" s="12"/>
      <c r="FY36" s="12"/>
      <c r="FZ36" s="12"/>
      <c r="GA36" s="12"/>
      <c r="GB36" s="12"/>
      <c r="GC36" s="12"/>
      <c r="GD36" s="12"/>
      <c r="GE36" s="12"/>
      <c r="GF36" s="12"/>
      <c r="GG36" s="12"/>
      <c r="GH36" s="12"/>
      <c r="GI36" s="12"/>
      <c r="GJ36" s="12"/>
      <c r="GK36" s="12"/>
      <c r="GL36" s="12"/>
      <c r="GM36" s="12"/>
      <c r="GN36" s="12"/>
      <c r="GO36" s="12"/>
      <c r="GP36" s="12"/>
      <c r="GQ36" s="12"/>
      <c r="GR36" s="12"/>
      <c r="GS36" s="12"/>
      <c r="GT36" s="12"/>
      <c r="GU36" s="12"/>
      <c r="GV36" s="12"/>
      <c r="GW36" s="12"/>
      <c r="GX36" s="12"/>
      <c r="GY36" s="12"/>
      <c r="GZ36" s="12"/>
      <c r="HA36" s="12"/>
      <c r="HB36" s="12"/>
      <c r="HC36" s="12"/>
      <c r="HD36" s="12"/>
      <c r="HE36" s="12"/>
      <c r="HF36" s="12"/>
      <c r="HG36" s="12"/>
      <c r="HH36" s="12"/>
      <c r="HI36" s="12"/>
      <c r="HJ36" s="12"/>
      <c r="HK36" s="12"/>
      <c r="HL36" s="12"/>
      <c r="HM36" s="12"/>
      <c r="HN36" s="12"/>
      <c r="HO36" s="12"/>
      <c r="HP36" s="12"/>
      <c r="HQ36" s="12"/>
      <c r="HR36" s="12"/>
      <c r="HS36" s="12"/>
      <c r="HT36" s="12"/>
      <c r="HU36" s="12"/>
      <c r="HV36" s="12"/>
      <c r="HW36" s="12"/>
      <c r="HX36" s="12"/>
      <c r="HY36" s="12"/>
      <c r="HZ36" s="12"/>
      <c r="IA36" s="12"/>
      <c r="IB36" s="12"/>
      <c r="IC36" s="12"/>
      <c r="ID36" s="12"/>
      <c r="IE36" s="12"/>
      <c r="IF36" s="12"/>
      <c r="IG36" s="12"/>
      <c r="IH36" s="12"/>
      <c r="II36" s="12"/>
      <c r="IJ36" s="12"/>
      <c r="IK36" s="12"/>
      <c r="IL36" s="12"/>
      <c r="IM36" s="12"/>
      <c r="IN36" s="12"/>
      <c r="IO36" s="12"/>
      <c r="IP36" s="12"/>
      <c r="IQ36" s="12"/>
      <c r="IR36" s="14"/>
    </row>
    <row r="37" spans="1:252" ht="89" hidden="1" customHeight="1">
      <c r="A37" s="197"/>
      <c r="B37" s="34"/>
      <c r="C37" s="587"/>
      <c r="D37" s="33"/>
      <c r="E37" s="588"/>
      <c r="F37" s="589"/>
      <c r="G37" s="590"/>
      <c r="H37" s="591"/>
      <c r="I37" s="592"/>
      <c r="J37" s="593"/>
      <c r="K37" s="594"/>
      <c r="L37" s="595"/>
      <c r="M37" s="596"/>
      <c r="N37" s="576">
        <f t="shared" ref="N37:N44" si="3">SUM(E37:M37)</f>
        <v>0</v>
      </c>
      <c r="O37" s="576">
        <f t="shared" ref="O37:O44" si="4">1*N37</f>
        <v>0</v>
      </c>
      <c r="P37" s="576">
        <f>1.4*N37</f>
        <v>0</v>
      </c>
      <c r="Q37" s="597">
        <f t="shared" ref="Q37:Q44" si="5">D37*N37</f>
        <v>0</v>
      </c>
      <c r="R37" s="21"/>
      <c r="S37" s="12"/>
      <c r="T37" s="12"/>
      <c r="U37" s="12"/>
      <c r="V37" s="12"/>
      <c r="W37" s="12"/>
      <c r="X37" s="12"/>
      <c r="Y37" s="12"/>
      <c r="Z37" s="12"/>
      <c r="AA37" s="12"/>
      <c r="AB37" s="12"/>
      <c r="AC37" s="12"/>
      <c r="AD37" s="12"/>
      <c r="AE37" s="12"/>
      <c r="AF37" s="12"/>
      <c r="AG37" s="12"/>
      <c r="AH37" s="12"/>
      <c r="AI37" s="12"/>
      <c r="AJ37" s="12"/>
      <c r="AK37" s="12"/>
      <c r="AL37" s="12"/>
      <c r="AM37" s="12"/>
      <c r="AN37" s="12"/>
      <c r="AO37" s="12"/>
      <c r="AP37" s="12"/>
      <c r="AQ37" s="12"/>
      <c r="AR37" s="12"/>
      <c r="AS37" s="12"/>
      <c r="AT37" s="12"/>
      <c r="AU37" s="12"/>
      <c r="AV37" s="12"/>
      <c r="AW37" s="12"/>
      <c r="AX37" s="12"/>
      <c r="AY37" s="12"/>
      <c r="AZ37" s="12"/>
      <c r="BA37" s="12"/>
      <c r="BB37" s="12"/>
      <c r="BC37" s="12"/>
      <c r="BD37" s="12"/>
      <c r="BE37" s="12"/>
      <c r="BF37" s="12"/>
      <c r="BG37" s="12"/>
      <c r="BH37" s="12"/>
      <c r="BI37" s="12"/>
      <c r="BJ37" s="12"/>
      <c r="BK37" s="12"/>
      <c r="BL37" s="12"/>
      <c r="BM37" s="12"/>
      <c r="BN37" s="12"/>
      <c r="BO37" s="12"/>
      <c r="BP37" s="12"/>
      <c r="BQ37" s="12"/>
      <c r="BR37" s="12"/>
      <c r="BS37" s="12"/>
      <c r="BT37" s="12"/>
      <c r="BU37" s="12"/>
      <c r="BV37" s="12"/>
      <c r="BW37" s="12"/>
      <c r="BX37" s="12"/>
      <c r="BY37" s="12"/>
      <c r="BZ37" s="12"/>
      <c r="CA37" s="12"/>
      <c r="CB37" s="12"/>
      <c r="CC37" s="12"/>
      <c r="CD37" s="12"/>
      <c r="CE37" s="12"/>
      <c r="CF37" s="12"/>
      <c r="CG37" s="12"/>
      <c r="CH37" s="12"/>
      <c r="CI37" s="12"/>
      <c r="CJ37" s="12"/>
      <c r="CK37" s="12"/>
      <c r="CL37" s="12"/>
      <c r="CM37" s="12"/>
      <c r="CN37" s="12"/>
      <c r="CO37" s="12"/>
      <c r="CP37" s="12"/>
      <c r="CQ37" s="12"/>
      <c r="CR37" s="12"/>
      <c r="CS37" s="12"/>
      <c r="CT37" s="12"/>
      <c r="CU37" s="12"/>
      <c r="CV37" s="12"/>
      <c r="CW37" s="12"/>
      <c r="CX37" s="12"/>
      <c r="CY37" s="12"/>
      <c r="CZ37" s="12"/>
      <c r="DA37" s="12"/>
      <c r="DB37" s="12"/>
      <c r="DC37" s="12"/>
      <c r="DD37" s="12"/>
      <c r="DE37" s="12"/>
      <c r="DF37" s="12"/>
      <c r="DG37" s="12"/>
      <c r="DH37" s="12"/>
      <c r="DI37" s="12"/>
      <c r="DJ37" s="12"/>
      <c r="DK37" s="12"/>
      <c r="DL37" s="12"/>
      <c r="DM37" s="12"/>
      <c r="DN37" s="12"/>
      <c r="DO37" s="12"/>
      <c r="DP37" s="12"/>
      <c r="DQ37" s="12"/>
      <c r="DR37" s="12"/>
      <c r="DS37" s="12"/>
      <c r="DT37" s="12"/>
      <c r="DU37" s="12"/>
      <c r="DV37" s="12"/>
      <c r="DW37" s="12"/>
      <c r="DX37" s="12"/>
      <c r="DY37" s="12"/>
      <c r="DZ37" s="12"/>
      <c r="EA37" s="12"/>
      <c r="EB37" s="12"/>
      <c r="EC37" s="12"/>
      <c r="ED37" s="12"/>
      <c r="EE37" s="12"/>
      <c r="EF37" s="12"/>
      <c r="EG37" s="12"/>
      <c r="EH37" s="12"/>
      <c r="EI37" s="12"/>
      <c r="EJ37" s="12"/>
      <c r="EK37" s="12"/>
      <c r="EL37" s="12"/>
      <c r="EM37" s="12"/>
      <c r="EN37" s="12"/>
      <c r="EO37" s="12"/>
      <c r="EP37" s="12"/>
      <c r="EQ37" s="12"/>
      <c r="ER37" s="12"/>
      <c r="ES37" s="12"/>
      <c r="ET37" s="12"/>
      <c r="EU37" s="12"/>
      <c r="EV37" s="12"/>
      <c r="EW37" s="12"/>
      <c r="EX37" s="12"/>
      <c r="EY37" s="12"/>
      <c r="EZ37" s="12"/>
      <c r="FA37" s="12"/>
      <c r="FB37" s="12"/>
      <c r="FC37" s="12"/>
      <c r="FD37" s="12"/>
      <c r="FE37" s="12"/>
      <c r="FF37" s="12"/>
      <c r="FG37" s="12"/>
      <c r="FH37" s="12"/>
      <c r="FI37" s="12"/>
      <c r="FJ37" s="12"/>
      <c r="FK37" s="12"/>
      <c r="FL37" s="12"/>
      <c r="FM37" s="12"/>
      <c r="FN37" s="12"/>
      <c r="FO37" s="12"/>
      <c r="FP37" s="12"/>
      <c r="FQ37" s="12"/>
      <c r="FR37" s="12"/>
      <c r="FS37" s="12"/>
      <c r="FT37" s="12"/>
      <c r="FU37" s="12"/>
      <c r="FV37" s="12"/>
      <c r="FW37" s="12"/>
      <c r="FX37" s="12"/>
      <c r="FY37" s="12"/>
      <c r="FZ37" s="12"/>
      <c r="GA37" s="12"/>
      <c r="GB37" s="12"/>
      <c r="GC37" s="12"/>
      <c r="GD37" s="12"/>
      <c r="GE37" s="12"/>
      <c r="GF37" s="12"/>
      <c r="GG37" s="12"/>
      <c r="GH37" s="12"/>
      <c r="GI37" s="12"/>
      <c r="GJ37" s="12"/>
      <c r="GK37" s="12"/>
      <c r="GL37" s="12"/>
      <c r="GM37" s="12"/>
      <c r="GN37" s="12"/>
      <c r="GO37" s="12"/>
      <c r="GP37" s="12"/>
      <c r="GQ37" s="12"/>
      <c r="GR37" s="12"/>
      <c r="GS37" s="12"/>
      <c r="GT37" s="12"/>
      <c r="GU37" s="12"/>
      <c r="GV37" s="12"/>
      <c r="GW37" s="12"/>
      <c r="GX37" s="12"/>
      <c r="GY37" s="12"/>
      <c r="GZ37" s="12"/>
      <c r="HA37" s="12"/>
      <c r="HB37" s="12"/>
      <c r="HC37" s="12"/>
      <c r="HD37" s="12"/>
      <c r="HE37" s="12"/>
      <c r="HF37" s="12"/>
      <c r="HG37" s="12"/>
      <c r="HH37" s="12"/>
      <c r="HI37" s="12"/>
      <c r="HJ37" s="12"/>
      <c r="HK37" s="12"/>
      <c r="HL37" s="12"/>
      <c r="HM37" s="12"/>
      <c r="HN37" s="12"/>
      <c r="HO37" s="12"/>
      <c r="HP37" s="12"/>
      <c r="HQ37" s="12"/>
      <c r="HR37" s="12"/>
      <c r="HS37" s="12"/>
      <c r="HT37" s="12"/>
      <c r="HU37" s="12"/>
      <c r="HV37" s="12"/>
      <c r="HW37" s="12"/>
      <c r="HX37" s="12"/>
      <c r="HY37" s="12"/>
      <c r="HZ37" s="12"/>
      <c r="IA37" s="12"/>
      <c r="IB37" s="12"/>
      <c r="IC37" s="12"/>
      <c r="ID37" s="12"/>
      <c r="IE37" s="12"/>
      <c r="IF37" s="12"/>
      <c r="IG37" s="12"/>
      <c r="IH37" s="12"/>
      <c r="II37" s="12"/>
      <c r="IJ37" s="12"/>
      <c r="IK37" s="12"/>
      <c r="IL37" s="12"/>
      <c r="IM37" s="12"/>
      <c r="IN37" s="12"/>
      <c r="IO37" s="12"/>
      <c r="IP37" s="12"/>
      <c r="IQ37" s="12"/>
      <c r="IR37" s="14"/>
    </row>
    <row r="38" spans="1:252" ht="83" hidden="1" customHeight="1">
      <c r="A38" s="197"/>
      <c r="B38" s="34"/>
      <c r="C38" s="587"/>
      <c r="D38" s="33"/>
      <c r="E38" s="588"/>
      <c r="F38" s="589"/>
      <c r="G38" s="590"/>
      <c r="H38" s="591"/>
      <c r="I38" s="592"/>
      <c r="J38" s="593"/>
      <c r="K38" s="594"/>
      <c r="L38" s="595"/>
      <c r="M38" s="596"/>
      <c r="N38" s="576">
        <f t="shared" si="3"/>
        <v>0</v>
      </c>
      <c r="O38" s="576">
        <f t="shared" si="4"/>
        <v>0</v>
      </c>
      <c r="P38" s="576">
        <f>1.4*N38</f>
        <v>0</v>
      </c>
      <c r="Q38" s="597">
        <f t="shared" si="5"/>
        <v>0</v>
      </c>
      <c r="R38" s="21"/>
      <c r="S38" s="12"/>
      <c r="T38" s="12"/>
      <c r="U38" s="12"/>
      <c r="V38" s="12"/>
      <c r="W38" s="12"/>
      <c r="X38" s="12"/>
      <c r="Y38" s="12"/>
      <c r="Z38" s="12"/>
      <c r="AA38" s="12"/>
      <c r="AB38" s="12"/>
      <c r="AC38" s="12"/>
      <c r="AD38" s="12"/>
      <c r="AE38" s="12"/>
      <c r="AF38" s="12"/>
      <c r="AG38" s="12"/>
      <c r="AH38" s="12"/>
      <c r="AI38" s="12"/>
      <c r="AJ38" s="12"/>
      <c r="AK38" s="12"/>
      <c r="AL38" s="12"/>
      <c r="AM38" s="12"/>
      <c r="AN38" s="12"/>
      <c r="AO38" s="12"/>
      <c r="AP38" s="12"/>
      <c r="AQ38" s="12"/>
      <c r="AR38" s="12"/>
      <c r="AS38" s="12"/>
      <c r="AT38" s="12"/>
      <c r="AU38" s="12"/>
      <c r="AV38" s="12"/>
      <c r="AW38" s="12"/>
      <c r="AX38" s="12"/>
      <c r="AY38" s="12"/>
      <c r="AZ38" s="12"/>
      <c r="BA38" s="12"/>
      <c r="BB38" s="12"/>
      <c r="BC38" s="12"/>
      <c r="BD38" s="12"/>
      <c r="BE38" s="12"/>
      <c r="BF38" s="12"/>
      <c r="BG38" s="12"/>
      <c r="BH38" s="12"/>
      <c r="BI38" s="12"/>
      <c r="BJ38" s="12"/>
      <c r="BK38" s="12"/>
      <c r="BL38" s="12"/>
      <c r="BM38" s="12"/>
      <c r="BN38" s="12"/>
      <c r="BO38" s="12"/>
      <c r="BP38" s="12"/>
      <c r="BQ38" s="12"/>
      <c r="BR38" s="12"/>
      <c r="BS38" s="12"/>
      <c r="BT38" s="12"/>
      <c r="BU38" s="12"/>
      <c r="BV38" s="12"/>
      <c r="BW38" s="12"/>
      <c r="BX38" s="12"/>
      <c r="BY38" s="12"/>
      <c r="BZ38" s="12"/>
      <c r="CA38" s="12"/>
      <c r="CB38" s="12"/>
      <c r="CC38" s="12"/>
      <c r="CD38" s="12"/>
      <c r="CE38" s="12"/>
      <c r="CF38" s="12"/>
      <c r="CG38" s="12"/>
      <c r="CH38" s="12"/>
      <c r="CI38" s="12"/>
      <c r="CJ38" s="12"/>
      <c r="CK38" s="12"/>
      <c r="CL38" s="12"/>
      <c r="CM38" s="12"/>
      <c r="CN38" s="12"/>
      <c r="CO38" s="12"/>
      <c r="CP38" s="12"/>
      <c r="CQ38" s="12"/>
      <c r="CR38" s="12"/>
      <c r="CS38" s="12"/>
      <c r="CT38" s="12"/>
      <c r="CU38" s="12"/>
      <c r="CV38" s="12"/>
      <c r="CW38" s="12"/>
      <c r="CX38" s="12"/>
      <c r="CY38" s="12"/>
      <c r="CZ38" s="12"/>
      <c r="DA38" s="12"/>
      <c r="DB38" s="12"/>
      <c r="DC38" s="12"/>
      <c r="DD38" s="12"/>
      <c r="DE38" s="12"/>
      <c r="DF38" s="12"/>
      <c r="DG38" s="12"/>
      <c r="DH38" s="12"/>
      <c r="DI38" s="12"/>
      <c r="DJ38" s="12"/>
      <c r="DK38" s="12"/>
      <c r="DL38" s="12"/>
      <c r="DM38" s="12"/>
      <c r="DN38" s="12"/>
      <c r="DO38" s="12"/>
      <c r="DP38" s="12"/>
      <c r="DQ38" s="12"/>
      <c r="DR38" s="12"/>
      <c r="DS38" s="12"/>
      <c r="DT38" s="12"/>
      <c r="DU38" s="12"/>
      <c r="DV38" s="12"/>
      <c r="DW38" s="12"/>
      <c r="DX38" s="12"/>
      <c r="DY38" s="12"/>
      <c r="DZ38" s="12"/>
      <c r="EA38" s="12"/>
      <c r="EB38" s="12"/>
      <c r="EC38" s="12"/>
      <c r="ED38" s="12"/>
      <c r="EE38" s="12"/>
      <c r="EF38" s="12"/>
      <c r="EG38" s="12"/>
      <c r="EH38" s="12"/>
      <c r="EI38" s="12"/>
      <c r="EJ38" s="12"/>
      <c r="EK38" s="12"/>
      <c r="EL38" s="12"/>
      <c r="EM38" s="12"/>
      <c r="EN38" s="12"/>
      <c r="EO38" s="12"/>
      <c r="EP38" s="12"/>
      <c r="EQ38" s="12"/>
      <c r="ER38" s="12"/>
      <c r="ES38" s="12"/>
      <c r="ET38" s="12"/>
      <c r="EU38" s="12"/>
      <c r="EV38" s="12"/>
      <c r="EW38" s="12"/>
      <c r="EX38" s="12"/>
      <c r="EY38" s="12"/>
      <c r="EZ38" s="12"/>
      <c r="FA38" s="12"/>
      <c r="FB38" s="12"/>
      <c r="FC38" s="12"/>
      <c r="FD38" s="12"/>
      <c r="FE38" s="12"/>
      <c r="FF38" s="12"/>
      <c r="FG38" s="12"/>
      <c r="FH38" s="12"/>
      <c r="FI38" s="12"/>
      <c r="FJ38" s="12"/>
      <c r="FK38" s="12"/>
      <c r="FL38" s="12"/>
      <c r="FM38" s="12"/>
      <c r="FN38" s="12"/>
      <c r="FO38" s="12"/>
      <c r="FP38" s="12"/>
      <c r="FQ38" s="12"/>
      <c r="FR38" s="12"/>
      <c r="FS38" s="12"/>
      <c r="FT38" s="12"/>
      <c r="FU38" s="12"/>
      <c r="FV38" s="12"/>
      <c r="FW38" s="12"/>
      <c r="FX38" s="12"/>
      <c r="FY38" s="12"/>
      <c r="FZ38" s="12"/>
      <c r="GA38" s="12"/>
      <c r="GB38" s="12"/>
      <c r="GC38" s="12"/>
      <c r="GD38" s="12"/>
      <c r="GE38" s="12"/>
      <c r="GF38" s="12"/>
      <c r="GG38" s="12"/>
      <c r="GH38" s="12"/>
      <c r="GI38" s="12"/>
      <c r="GJ38" s="12"/>
      <c r="GK38" s="12"/>
      <c r="GL38" s="12"/>
      <c r="GM38" s="12"/>
      <c r="GN38" s="12"/>
      <c r="GO38" s="12"/>
      <c r="GP38" s="12"/>
      <c r="GQ38" s="12"/>
      <c r="GR38" s="12"/>
      <c r="GS38" s="12"/>
      <c r="GT38" s="12"/>
      <c r="GU38" s="12"/>
      <c r="GV38" s="12"/>
      <c r="GW38" s="12"/>
      <c r="GX38" s="12"/>
      <c r="GY38" s="12"/>
      <c r="GZ38" s="12"/>
      <c r="HA38" s="12"/>
      <c r="HB38" s="12"/>
      <c r="HC38" s="12"/>
      <c r="HD38" s="12"/>
      <c r="HE38" s="12"/>
      <c r="HF38" s="12"/>
      <c r="HG38" s="12"/>
      <c r="HH38" s="12"/>
      <c r="HI38" s="12"/>
      <c r="HJ38" s="12"/>
      <c r="HK38" s="12"/>
      <c r="HL38" s="12"/>
      <c r="HM38" s="12"/>
      <c r="HN38" s="12"/>
      <c r="HO38" s="12"/>
      <c r="HP38" s="12"/>
      <c r="HQ38" s="12"/>
      <c r="HR38" s="12"/>
      <c r="HS38" s="12"/>
      <c r="HT38" s="12"/>
      <c r="HU38" s="12"/>
      <c r="HV38" s="12"/>
      <c r="HW38" s="12"/>
      <c r="HX38" s="12"/>
      <c r="HY38" s="12"/>
      <c r="HZ38" s="12"/>
      <c r="IA38" s="12"/>
      <c r="IB38" s="12"/>
      <c r="IC38" s="12"/>
      <c r="ID38" s="12"/>
      <c r="IE38" s="12"/>
      <c r="IF38" s="12"/>
      <c r="IG38" s="12"/>
      <c r="IH38" s="12"/>
      <c r="II38" s="12"/>
      <c r="IJ38" s="12"/>
      <c r="IK38" s="12"/>
      <c r="IL38" s="12"/>
      <c r="IM38" s="12"/>
      <c r="IN38" s="12"/>
      <c r="IO38" s="12"/>
      <c r="IP38" s="12"/>
      <c r="IQ38" s="12"/>
      <c r="IR38" s="14"/>
    </row>
    <row r="39" spans="1:252" ht="17" hidden="1" customHeight="1">
      <c r="A39" s="197"/>
      <c r="B39" s="34"/>
      <c r="C39" s="587"/>
      <c r="D39" s="33"/>
      <c r="E39" s="588"/>
      <c r="F39" s="589"/>
      <c r="G39" s="590"/>
      <c r="H39" s="591"/>
      <c r="I39" s="592"/>
      <c r="J39" s="593"/>
      <c r="K39" s="594"/>
      <c r="L39" s="595"/>
      <c r="M39" s="596"/>
      <c r="N39" s="576">
        <f t="shared" si="3"/>
        <v>0</v>
      </c>
      <c r="O39" s="576">
        <f t="shared" si="4"/>
        <v>0</v>
      </c>
      <c r="P39" s="576">
        <f>2.2*N39</f>
        <v>0</v>
      </c>
      <c r="Q39" s="597">
        <f t="shared" si="5"/>
        <v>0</v>
      </c>
      <c r="R39" s="21"/>
      <c r="S39" s="12"/>
      <c r="T39" s="12"/>
      <c r="U39" s="12"/>
      <c r="V39" s="12"/>
      <c r="W39" s="12"/>
      <c r="X39" s="12"/>
      <c r="Y39" s="12"/>
      <c r="Z39" s="12"/>
      <c r="AA39" s="12"/>
      <c r="AB39" s="12"/>
      <c r="AC39" s="12"/>
      <c r="AD39" s="12"/>
      <c r="AE39" s="12"/>
      <c r="AF39" s="12"/>
      <c r="AG39" s="12"/>
      <c r="AH39" s="12"/>
      <c r="AI39" s="12"/>
      <c r="AJ39" s="12"/>
      <c r="AK39" s="12"/>
      <c r="AL39" s="12"/>
      <c r="AM39" s="12"/>
      <c r="AN39" s="12"/>
      <c r="AO39" s="12"/>
      <c r="AP39" s="12"/>
      <c r="AQ39" s="12"/>
      <c r="AR39" s="12"/>
      <c r="AS39" s="12"/>
      <c r="AT39" s="12"/>
      <c r="AU39" s="12"/>
      <c r="AV39" s="12"/>
      <c r="AW39" s="12"/>
      <c r="AX39" s="12"/>
      <c r="AY39" s="12"/>
      <c r="AZ39" s="12"/>
      <c r="BA39" s="12"/>
      <c r="BB39" s="12"/>
      <c r="BC39" s="12"/>
      <c r="BD39" s="12"/>
      <c r="BE39" s="12"/>
      <c r="BF39" s="12"/>
      <c r="BG39" s="12"/>
      <c r="BH39" s="12"/>
      <c r="BI39" s="12"/>
      <c r="BJ39" s="12"/>
      <c r="BK39" s="12"/>
      <c r="BL39" s="12"/>
      <c r="BM39" s="12"/>
      <c r="BN39" s="12"/>
      <c r="BO39" s="12"/>
      <c r="BP39" s="12"/>
      <c r="BQ39" s="12"/>
      <c r="BR39" s="12"/>
      <c r="BS39" s="12"/>
      <c r="BT39" s="12"/>
      <c r="BU39" s="12"/>
      <c r="BV39" s="12"/>
      <c r="BW39" s="12"/>
      <c r="BX39" s="12"/>
      <c r="BY39" s="12"/>
      <c r="BZ39" s="12"/>
      <c r="CA39" s="12"/>
      <c r="CB39" s="12"/>
      <c r="CC39" s="12"/>
      <c r="CD39" s="12"/>
      <c r="CE39" s="12"/>
      <c r="CF39" s="12"/>
      <c r="CG39" s="12"/>
      <c r="CH39" s="12"/>
      <c r="CI39" s="12"/>
      <c r="CJ39" s="12"/>
      <c r="CK39" s="12"/>
      <c r="CL39" s="12"/>
      <c r="CM39" s="12"/>
      <c r="CN39" s="12"/>
      <c r="CO39" s="12"/>
      <c r="CP39" s="12"/>
      <c r="CQ39" s="12"/>
      <c r="CR39" s="12"/>
      <c r="CS39" s="12"/>
      <c r="CT39" s="12"/>
      <c r="CU39" s="12"/>
      <c r="CV39" s="12"/>
      <c r="CW39" s="12"/>
      <c r="CX39" s="12"/>
      <c r="CY39" s="12"/>
      <c r="CZ39" s="12"/>
      <c r="DA39" s="12"/>
      <c r="DB39" s="12"/>
      <c r="DC39" s="12"/>
      <c r="DD39" s="12"/>
      <c r="DE39" s="12"/>
      <c r="DF39" s="12"/>
      <c r="DG39" s="12"/>
      <c r="DH39" s="12"/>
      <c r="DI39" s="12"/>
      <c r="DJ39" s="12"/>
      <c r="DK39" s="12"/>
      <c r="DL39" s="12"/>
      <c r="DM39" s="12"/>
      <c r="DN39" s="12"/>
      <c r="DO39" s="12"/>
      <c r="DP39" s="12"/>
      <c r="DQ39" s="12"/>
      <c r="DR39" s="12"/>
      <c r="DS39" s="12"/>
      <c r="DT39" s="12"/>
      <c r="DU39" s="12"/>
      <c r="DV39" s="12"/>
      <c r="DW39" s="12"/>
      <c r="DX39" s="12"/>
      <c r="DY39" s="12"/>
      <c r="DZ39" s="12"/>
      <c r="EA39" s="12"/>
      <c r="EB39" s="12"/>
      <c r="EC39" s="12"/>
      <c r="ED39" s="12"/>
      <c r="EE39" s="12"/>
      <c r="EF39" s="12"/>
      <c r="EG39" s="12"/>
      <c r="EH39" s="12"/>
      <c r="EI39" s="12"/>
      <c r="EJ39" s="12"/>
      <c r="EK39" s="12"/>
      <c r="EL39" s="12"/>
      <c r="EM39" s="12"/>
      <c r="EN39" s="12"/>
      <c r="EO39" s="12"/>
      <c r="EP39" s="12"/>
      <c r="EQ39" s="12"/>
      <c r="ER39" s="12"/>
      <c r="ES39" s="12"/>
      <c r="ET39" s="12"/>
      <c r="EU39" s="12"/>
      <c r="EV39" s="12"/>
      <c r="EW39" s="12"/>
      <c r="EX39" s="12"/>
      <c r="EY39" s="12"/>
      <c r="EZ39" s="12"/>
      <c r="FA39" s="12"/>
      <c r="FB39" s="12"/>
      <c r="FC39" s="12"/>
      <c r="FD39" s="12"/>
      <c r="FE39" s="12"/>
      <c r="FF39" s="12"/>
      <c r="FG39" s="12"/>
      <c r="FH39" s="12"/>
      <c r="FI39" s="12"/>
      <c r="FJ39" s="12"/>
      <c r="FK39" s="12"/>
      <c r="FL39" s="12"/>
      <c r="FM39" s="12"/>
      <c r="FN39" s="12"/>
      <c r="FO39" s="12"/>
      <c r="FP39" s="12"/>
      <c r="FQ39" s="12"/>
      <c r="FR39" s="12"/>
      <c r="FS39" s="12"/>
      <c r="FT39" s="12"/>
      <c r="FU39" s="12"/>
      <c r="FV39" s="12"/>
      <c r="FW39" s="12"/>
      <c r="FX39" s="12"/>
      <c r="FY39" s="12"/>
      <c r="FZ39" s="12"/>
      <c r="GA39" s="12"/>
      <c r="GB39" s="12"/>
      <c r="GC39" s="12"/>
      <c r="GD39" s="12"/>
      <c r="GE39" s="12"/>
      <c r="GF39" s="12"/>
      <c r="GG39" s="12"/>
      <c r="GH39" s="12"/>
      <c r="GI39" s="12"/>
      <c r="GJ39" s="12"/>
      <c r="GK39" s="12"/>
      <c r="GL39" s="12"/>
      <c r="GM39" s="12"/>
      <c r="GN39" s="12"/>
      <c r="GO39" s="12"/>
      <c r="GP39" s="12"/>
      <c r="GQ39" s="12"/>
      <c r="GR39" s="12"/>
      <c r="GS39" s="12"/>
      <c r="GT39" s="12"/>
      <c r="GU39" s="12"/>
      <c r="GV39" s="12"/>
      <c r="GW39" s="12"/>
      <c r="GX39" s="12"/>
      <c r="GY39" s="12"/>
      <c r="GZ39" s="12"/>
      <c r="HA39" s="12"/>
      <c r="HB39" s="12"/>
      <c r="HC39" s="12"/>
      <c r="HD39" s="12"/>
      <c r="HE39" s="12"/>
      <c r="HF39" s="12"/>
      <c r="HG39" s="12"/>
      <c r="HH39" s="12"/>
      <c r="HI39" s="12"/>
      <c r="HJ39" s="12"/>
      <c r="HK39" s="12"/>
      <c r="HL39" s="12"/>
      <c r="HM39" s="12"/>
      <c r="HN39" s="12"/>
      <c r="HO39" s="12"/>
      <c r="HP39" s="12"/>
      <c r="HQ39" s="12"/>
      <c r="HR39" s="12"/>
      <c r="HS39" s="12"/>
      <c r="HT39" s="12"/>
      <c r="HU39" s="12"/>
      <c r="HV39" s="12"/>
      <c r="HW39" s="12"/>
      <c r="HX39" s="12"/>
      <c r="HY39" s="12"/>
      <c r="HZ39" s="12"/>
      <c r="IA39" s="12"/>
      <c r="IB39" s="12"/>
      <c r="IC39" s="12"/>
      <c r="ID39" s="12"/>
      <c r="IE39" s="12"/>
      <c r="IF39" s="12"/>
      <c r="IG39" s="12"/>
      <c r="IH39" s="12"/>
      <c r="II39" s="12"/>
      <c r="IJ39" s="12"/>
      <c r="IK39" s="12"/>
      <c r="IL39" s="12"/>
      <c r="IM39" s="12"/>
      <c r="IN39" s="12"/>
      <c r="IO39" s="12"/>
      <c r="IP39" s="12"/>
      <c r="IQ39" s="12"/>
      <c r="IR39" s="14"/>
    </row>
    <row r="40" spans="1:252" ht="91" hidden="1" customHeight="1">
      <c r="A40" s="197"/>
      <c r="B40" s="34"/>
      <c r="C40" s="598"/>
      <c r="D40" s="33"/>
      <c r="E40" s="567"/>
      <c r="F40" s="579"/>
      <c r="G40" s="585"/>
      <c r="H40" s="570"/>
      <c r="I40" s="571"/>
      <c r="J40" s="572"/>
      <c r="K40" s="573"/>
      <c r="L40" s="580"/>
      <c r="M40" s="575"/>
      <c r="N40" s="576">
        <f t="shared" si="3"/>
        <v>0</v>
      </c>
      <c r="O40" s="576">
        <f t="shared" si="4"/>
        <v>0</v>
      </c>
      <c r="P40" s="576">
        <f>2.4*N40</f>
        <v>0</v>
      </c>
      <c r="Q40" s="597">
        <f t="shared" si="5"/>
        <v>0</v>
      </c>
      <c r="R40" s="21"/>
      <c r="S40" s="12"/>
      <c r="T40" s="12"/>
      <c r="U40" s="12"/>
      <c r="V40" s="12"/>
      <c r="W40" s="12"/>
      <c r="X40" s="12"/>
      <c r="Y40" s="12"/>
      <c r="Z40" s="12"/>
      <c r="AA40" s="12"/>
      <c r="AB40" s="12"/>
      <c r="AC40" s="12"/>
      <c r="AD40" s="12"/>
      <c r="AE40" s="12"/>
      <c r="AF40" s="12"/>
      <c r="AG40" s="12"/>
      <c r="AH40" s="12"/>
      <c r="AI40" s="12"/>
      <c r="AJ40" s="12"/>
      <c r="AK40" s="12"/>
      <c r="AL40" s="12"/>
      <c r="AM40" s="12"/>
      <c r="AN40" s="12"/>
      <c r="AO40" s="12"/>
      <c r="AP40" s="12"/>
      <c r="AQ40" s="12"/>
      <c r="AR40" s="12"/>
      <c r="AS40" s="12"/>
      <c r="AT40" s="12"/>
      <c r="AU40" s="12"/>
      <c r="AV40" s="12"/>
      <c r="AW40" s="12"/>
      <c r="AX40" s="12"/>
      <c r="AY40" s="12"/>
      <c r="AZ40" s="12"/>
      <c r="BA40" s="12"/>
      <c r="BB40" s="12"/>
      <c r="BC40" s="12"/>
      <c r="BD40" s="12"/>
      <c r="BE40" s="12"/>
      <c r="BF40" s="12"/>
      <c r="BG40" s="12"/>
      <c r="BH40" s="12"/>
      <c r="BI40" s="12"/>
      <c r="BJ40" s="12"/>
      <c r="BK40" s="12"/>
      <c r="BL40" s="12"/>
      <c r="BM40" s="12"/>
      <c r="BN40" s="12"/>
      <c r="BO40" s="12"/>
      <c r="BP40" s="12"/>
      <c r="BQ40" s="12"/>
      <c r="BR40" s="12"/>
      <c r="BS40" s="12"/>
      <c r="BT40" s="12"/>
      <c r="BU40" s="12"/>
      <c r="BV40" s="12"/>
      <c r="BW40" s="12"/>
      <c r="BX40" s="12"/>
      <c r="BY40" s="12"/>
      <c r="BZ40" s="12"/>
      <c r="CA40" s="12"/>
      <c r="CB40" s="12"/>
      <c r="CC40" s="12"/>
      <c r="CD40" s="12"/>
      <c r="CE40" s="12"/>
      <c r="CF40" s="12"/>
      <c r="CG40" s="12"/>
      <c r="CH40" s="12"/>
      <c r="CI40" s="12"/>
      <c r="CJ40" s="12"/>
      <c r="CK40" s="12"/>
      <c r="CL40" s="12"/>
      <c r="CM40" s="12"/>
      <c r="CN40" s="12"/>
      <c r="CO40" s="12"/>
      <c r="CP40" s="12"/>
      <c r="CQ40" s="12"/>
      <c r="CR40" s="12"/>
      <c r="CS40" s="12"/>
      <c r="CT40" s="12"/>
      <c r="CU40" s="12"/>
      <c r="CV40" s="12"/>
      <c r="CW40" s="12"/>
      <c r="CX40" s="12"/>
      <c r="CY40" s="12"/>
      <c r="CZ40" s="12"/>
      <c r="DA40" s="12"/>
      <c r="DB40" s="12"/>
      <c r="DC40" s="12"/>
      <c r="DD40" s="12"/>
      <c r="DE40" s="12"/>
      <c r="DF40" s="12"/>
      <c r="DG40" s="12"/>
      <c r="DH40" s="12"/>
      <c r="DI40" s="12"/>
      <c r="DJ40" s="12"/>
      <c r="DK40" s="12"/>
      <c r="DL40" s="12"/>
      <c r="DM40" s="12"/>
      <c r="DN40" s="12"/>
      <c r="DO40" s="12"/>
      <c r="DP40" s="12"/>
      <c r="DQ40" s="12"/>
      <c r="DR40" s="12"/>
      <c r="DS40" s="12"/>
      <c r="DT40" s="12"/>
      <c r="DU40" s="12"/>
      <c r="DV40" s="12"/>
      <c r="DW40" s="12"/>
      <c r="DX40" s="12"/>
      <c r="DY40" s="12"/>
      <c r="DZ40" s="12"/>
      <c r="EA40" s="12"/>
      <c r="EB40" s="12"/>
      <c r="EC40" s="12"/>
      <c r="ED40" s="12"/>
      <c r="EE40" s="12"/>
      <c r="EF40" s="12"/>
      <c r="EG40" s="12"/>
      <c r="EH40" s="12"/>
      <c r="EI40" s="12"/>
      <c r="EJ40" s="12"/>
      <c r="EK40" s="12"/>
      <c r="EL40" s="12"/>
      <c r="EM40" s="12"/>
      <c r="EN40" s="12"/>
      <c r="EO40" s="12"/>
      <c r="EP40" s="12"/>
      <c r="EQ40" s="12"/>
      <c r="ER40" s="12"/>
      <c r="ES40" s="12"/>
      <c r="ET40" s="12"/>
      <c r="EU40" s="12"/>
      <c r="EV40" s="12"/>
      <c r="EW40" s="12"/>
      <c r="EX40" s="12"/>
      <c r="EY40" s="12"/>
      <c r="EZ40" s="12"/>
      <c r="FA40" s="12"/>
      <c r="FB40" s="12"/>
      <c r="FC40" s="12"/>
      <c r="FD40" s="12"/>
      <c r="FE40" s="12"/>
      <c r="FF40" s="12"/>
      <c r="FG40" s="12"/>
      <c r="FH40" s="12"/>
      <c r="FI40" s="12"/>
      <c r="FJ40" s="12"/>
      <c r="FK40" s="12"/>
      <c r="FL40" s="12"/>
      <c r="FM40" s="12"/>
      <c r="FN40" s="12"/>
      <c r="FO40" s="12"/>
      <c r="FP40" s="12"/>
      <c r="FQ40" s="12"/>
      <c r="FR40" s="12"/>
      <c r="FS40" s="12"/>
      <c r="FT40" s="12"/>
      <c r="FU40" s="12"/>
      <c r="FV40" s="12"/>
      <c r="FW40" s="12"/>
      <c r="FX40" s="12"/>
      <c r="FY40" s="12"/>
      <c r="FZ40" s="12"/>
      <c r="GA40" s="12"/>
      <c r="GB40" s="12"/>
      <c r="GC40" s="12"/>
      <c r="GD40" s="12"/>
      <c r="GE40" s="12"/>
      <c r="GF40" s="12"/>
      <c r="GG40" s="12"/>
      <c r="GH40" s="12"/>
      <c r="GI40" s="12"/>
      <c r="GJ40" s="12"/>
      <c r="GK40" s="12"/>
      <c r="GL40" s="12"/>
      <c r="GM40" s="12"/>
      <c r="GN40" s="12"/>
      <c r="GO40" s="12"/>
      <c r="GP40" s="12"/>
      <c r="GQ40" s="12"/>
      <c r="GR40" s="12"/>
      <c r="GS40" s="12"/>
      <c r="GT40" s="12"/>
      <c r="GU40" s="12"/>
      <c r="GV40" s="12"/>
      <c r="GW40" s="12"/>
      <c r="GX40" s="12"/>
      <c r="GY40" s="12"/>
      <c r="GZ40" s="12"/>
      <c r="HA40" s="12"/>
      <c r="HB40" s="12"/>
      <c r="HC40" s="12"/>
      <c r="HD40" s="12"/>
      <c r="HE40" s="12"/>
      <c r="HF40" s="12"/>
      <c r="HG40" s="12"/>
      <c r="HH40" s="12"/>
      <c r="HI40" s="12"/>
      <c r="HJ40" s="12"/>
      <c r="HK40" s="12"/>
      <c r="HL40" s="12"/>
      <c r="HM40" s="12"/>
      <c r="HN40" s="12"/>
      <c r="HO40" s="12"/>
      <c r="HP40" s="12"/>
      <c r="HQ40" s="12"/>
      <c r="HR40" s="12"/>
      <c r="HS40" s="12"/>
      <c r="HT40" s="12"/>
      <c r="HU40" s="12"/>
      <c r="HV40" s="12"/>
      <c r="HW40" s="12"/>
      <c r="HX40" s="12"/>
      <c r="HY40" s="12"/>
      <c r="HZ40" s="12"/>
      <c r="IA40" s="12"/>
      <c r="IB40" s="12"/>
      <c r="IC40" s="12"/>
      <c r="ID40" s="12"/>
      <c r="IE40" s="12"/>
      <c r="IF40" s="12"/>
      <c r="IG40" s="12"/>
      <c r="IH40" s="12"/>
      <c r="II40" s="12"/>
      <c r="IJ40" s="12"/>
      <c r="IK40" s="12"/>
      <c r="IL40" s="12"/>
      <c r="IM40" s="12"/>
      <c r="IN40" s="12"/>
      <c r="IO40" s="12"/>
      <c r="IP40" s="12"/>
      <c r="IQ40" s="12"/>
      <c r="IR40" s="14"/>
    </row>
    <row r="41" spans="1:252" ht="90" hidden="1" customHeight="1">
      <c r="A41" s="197"/>
      <c r="B41" s="34"/>
      <c r="C41" s="598"/>
      <c r="D41" s="33"/>
      <c r="E41" s="567"/>
      <c r="F41" s="579"/>
      <c r="G41" s="585"/>
      <c r="H41" s="570"/>
      <c r="I41" s="571"/>
      <c r="J41" s="572"/>
      <c r="K41" s="573"/>
      <c r="L41" s="580"/>
      <c r="M41" s="575"/>
      <c r="N41" s="576">
        <f t="shared" si="3"/>
        <v>0</v>
      </c>
      <c r="O41" s="576">
        <f t="shared" si="4"/>
        <v>0</v>
      </c>
      <c r="P41" s="576">
        <f>2.1*N41</f>
        <v>0</v>
      </c>
      <c r="Q41" s="597">
        <f t="shared" si="5"/>
        <v>0</v>
      </c>
      <c r="R41" s="599"/>
      <c r="S41" s="54"/>
      <c r="T41" s="54"/>
      <c r="U41" s="54"/>
      <c r="V41" s="54"/>
      <c r="W41" s="54"/>
      <c r="X41" s="58"/>
      <c r="Y41" s="58"/>
      <c r="Z41" s="58"/>
      <c r="AA41" s="58"/>
      <c r="AB41" s="58"/>
      <c r="AC41" s="58"/>
      <c r="AD41" s="58"/>
      <c r="AE41" s="58"/>
      <c r="AF41" s="58"/>
      <c r="AG41" s="58"/>
      <c r="AH41" s="58"/>
      <c r="AI41" s="58"/>
      <c r="AJ41" s="58"/>
      <c r="AK41" s="58"/>
      <c r="AL41" s="58"/>
      <c r="AM41" s="58"/>
      <c r="AN41" s="58"/>
      <c r="AO41" s="58"/>
      <c r="AP41" s="58"/>
      <c r="AQ41" s="58"/>
      <c r="AR41" s="58"/>
      <c r="AS41" s="58"/>
      <c r="AT41" s="58"/>
      <c r="AU41" s="58"/>
      <c r="AV41" s="58"/>
      <c r="AW41" s="58"/>
      <c r="AX41" s="58"/>
      <c r="AY41" s="58"/>
      <c r="AZ41" s="58"/>
      <c r="BA41" s="58"/>
      <c r="BB41" s="58"/>
      <c r="BC41" s="58"/>
      <c r="BD41" s="58"/>
      <c r="BE41" s="58"/>
      <c r="BF41" s="58"/>
      <c r="BG41" s="58"/>
      <c r="BH41" s="58"/>
      <c r="BI41" s="58"/>
      <c r="BJ41" s="58"/>
      <c r="BK41" s="58"/>
      <c r="BL41" s="58"/>
      <c r="BM41" s="58"/>
      <c r="BN41" s="58"/>
      <c r="BO41" s="58"/>
      <c r="BP41" s="58"/>
      <c r="BQ41" s="58"/>
      <c r="BR41" s="58"/>
      <c r="BS41" s="58"/>
      <c r="BT41" s="58"/>
      <c r="BU41" s="58"/>
      <c r="BV41" s="58"/>
      <c r="BW41" s="58"/>
      <c r="BX41" s="58"/>
      <c r="BY41" s="58"/>
      <c r="BZ41" s="58"/>
      <c r="CA41" s="58"/>
      <c r="CB41" s="58"/>
      <c r="CC41" s="58"/>
      <c r="CD41" s="58"/>
      <c r="CE41" s="58"/>
      <c r="CF41" s="58"/>
      <c r="CG41" s="58"/>
      <c r="CH41" s="58"/>
      <c r="CI41" s="58"/>
      <c r="CJ41" s="58"/>
      <c r="CK41" s="58"/>
      <c r="CL41" s="58"/>
      <c r="CM41" s="58"/>
      <c r="CN41" s="58"/>
      <c r="CO41" s="58"/>
      <c r="CP41" s="58"/>
      <c r="CQ41" s="58"/>
      <c r="CR41" s="58"/>
      <c r="CS41" s="58"/>
      <c r="CT41" s="58"/>
      <c r="CU41" s="58"/>
      <c r="CV41" s="58"/>
      <c r="CW41" s="58"/>
      <c r="CX41" s="58"/>
      <c r="CY41" s="58"/>
      <c r="CZ41" s="58"/>
      <c r="DA41" s="58"/>
      <c r="DB41" s="58"/>
      <c r="DC41" s="58"/>
      <c r="DD41" s="58"/>
      <c r="DE41" s="58"/>
      <c r="DF41" s="58"/>
      <c r="DG41" s="58"/>
      <c r="DH41" s="58"/>
      <c r="DI41" s="58"/>
      <c r="DJ41" s="58"/>
      <c r="DK41" s="58"/>
      <c r="DL41" s="58"/>
      <c r="DM41" s="58"/>
      <c r="DN41" s="58"/>
      <c r="DO41" s="58"/>
      <c r="DP41" s="58"/>
      <c r="DQ41" s="58"/>
      <c r="DR41" s="58"/>
      <c r="DS41" s="58"/>
      <c r="DT41" s="58"/>
      <c r="DU41" s="58"/>
      <c r="DV41" s="58"/>
      <c r="DW41" s="58"/>
      <c r="DX41" s="58"/>
      <c r="DY41" s="58"/>
      <c r="DZ41" s="58"/>
      <c r="EA41" s="58"/>
      <c r="EB41" s="58"/>
      <c r="EC41" s="58"/>
      <c r="ED41" s="58"/>
      <c r="EE41" s="58"/>
      <c r="EF41" s="58"/>
      <c r="EG41" s="58"/>
      <c r="EH41" s="58"/>
      <c r="EI41" s="58"/>
      <c r="EJ41" s="58"/>
      <c r="EK41" s="58"/>
      <c r="EL41" s="58"/>
      <c r="EM41" s="58"/>
      <c r="EN41" s="58"/>
      <c r="EO41" s="58"/>
      <c r="EP41" s="58"/>
      <c r="EQ41" s="58"/>
      <c r="ER41" s="58"/>
      <c r="ES41" s="58"/>
      <c r="ET41" s="58"/>
      <c r="EU41" s="58"/>
      <c r="EV41" s="58"/>
      <c r="EW41" s="58"/>
      <c r="EX41" s="58"/>
      <c r="EY41" s="58"/>
      <c r="EZ41" s="58"/>
      <c r="FA41" s="58"/>
      <c r="FB41" s="58"/>
      <c r="FC41" s="58"/>
      <c r="FD41" s="58"/>
      <c r="FE41" s="58"/>
      <c r="FF41" s="58"/>
      <c r="FG41" s="58"/>
      <c r="FH41" s="58"/>
      <c r="FI41" s="58"/>
      <c r="FJ41" s="58"/>
      <c r="FK41" s="58"/>
      <c r="FL41" s="58"/>
      <c r="FM41" s="58"/>
      <c r="FN41" s="58"/>
      <c r="FO41" s="58"/>
      <c r="FP41" s="58"/>
      <c r="FQ41" s="58"/>
      <c r="FR41" s="58"/>
      <c r="FS41" s="58"/>
      <c r="FT41" s="58"/>
      <c r="FU41" s="58"/>
      <c r="FV41" s="58"/>
      <c r="FW41" s="58"/>
      <c r="FX41" s="58"/>
      <c r="FY41" s="58"/>
      <c r="FZ41" s="58"/>
      <c r="GA41" s="58"/>
      <c r="GB41" s="58"/>
      <c r="GC41" s="58"/>
      <c r="GD41" s="58"/>
      <c r="GE41" s="58"/>
      <c r="GF41" s="58"/>
      <c r="GG41" s="58"/>
      <c r="GH41" s="58"/>
      <c r="GI41" s="58"/>
      <c r="GJ41" s="58"/>
      <c r="GK41" s="58"/>
      <c r="GL41" s="58"/>
      <c r="GM41" s="58"/>
      <c r="GN41" s="58"/>
      <c r="GO41" s="58"/>
      <c r="GP41" s="58"/>
      <c r="GQ41" s="58"/>
      <c r="GR41" s="58"/>
      <c r="GS41" s="58"/>
      <c r="GT41" s="58"/>
      <c r="GU41" s="58"/>
      <c r="GV41" s="58"/>
      <c r="GW41" s="58"/>
      <c r="GX41" s="58"/>
      <c r="GY41" s="58"/>
      <c r="GZ41" s="58"/>
      <c r="HA41" s="58"/>
      <c r="HB41" s="58"/>
      <c r="HC41" s="58"/>
      <c r="HD41" s="58"/>
      <c r="HE41" s="58"/>
      <c r="HF41" s="58"/>
      <c r="HG41" s="58"/>
      <c r="HH41" s="58"/>
      <c r="HI41" s="58"/>
      <c r="HJ41" s="58"/>
      <c r="HK41" s="58"/>
      <c r="HL41" s="58"/>
      <c r="HM41" s="58"/>
      <c r="HN41" s="58"/>
      <c r="HO41" s="58"/>
      <c r="HP41" s="58"/>
      <c r="HQ41" s="58"/>
      <c r="HR41" s="58"/>
      <c r="HS41" s="58"/>
      <c r="HT41" s="58"/>
      <c r="HU41" s="58"/>
      <c r="HV41" s="58"/>
      <c r="HW41" s="58"/>
      <c r="HX41" s="58"/>
      <c r="HY41" s="58"/>
      <c r="HZ41" s="58"/>
      <c r="IA41" s="58"/>
      <c r="IB41" s="58"/>
      <c r="IC41" s="58"/>
      <c r="ID41" s="58"/>
      <c r="IE41" s="58"/>
      <c r="IF41" s="58"/>
      <c r="IG41" s="58"/>
      <c r="IH41" s="58"/>
      <c r="II41" s="58"/>
      <c r="IJ41" s="58"/>
      <c r="IK41" s="58"/>
      <c r="IL41" s="58"/>
      <c r="IM41" s="58"/>
      <c r="IN41" s="58"/>
      <c r="IO41" s="58"/>
      <c r="IP41" s="58"/>
      <c r="IQ41" s="58"/>
      <c r="IR41" s="59"/>
    </row>
    <row r="42" spans="1:252" ht="90" hidden="1" customHeight="1">
      <c r="A42" s="197"/>
      <c r="B42" s="34"/>
      <c r="C42" s="598"/>
      <c r="D42" s="33"/>
      <c r="E42" s="567"/>
      <c r="F42" s="579"/>
      <c r="G42" s="585"/>
      <c r="H42" s="570"/>
      <c r="I42" s="571"/>
      <c r="J42" s="572"/>
      <c r="K42" s="573"/>
      <c r="L42" s="580"/>
      <c r="M42" s="575"/>
      <c r="N42" s="576">
        <f t="shared" si="3"/>
        <v>0</v>
      </c>
      <c r="O42" s="576">
        <f t="shared" si="4"/>
        <v>0</v>
      </c>
      <c r="P42" s="576">
        <f>1.6*N42</f>
        <v>0</v>
      </c>
      <c r="Q42" s="597">
        <f t="shared" si="5"/>
        <v>0</v>
      </c>
      <c r="R42" s="600"/>
      <c r="S42" s="7"/>
      <c r="T42" s="7"/>
      <c r="U42" s="7"/>
      <c r="V42" s="7"/>
      <c r="W42" s="7"/>
      <c r="X42" s="9"/>
      <c r="Y42" s="9"/>
      <c r="Z42" s="9"/>
      <c r="AA42" s="9"/>
      <c r="AB42" s="9"/>
      <c r="AC42" s="9"/>
      <c r="AD42" s="9"/>
      <c r="AE42" s="9"/>
      <c r="AF42" s="9"/>
      <c r="AG42" s="9"/>
      <c r="AH42" s="9"/>
      <c r="AI42" s="9"/>
      <c r="AJ42" s="9"/>
      <c r="AK42" s="9"/>
      <c r="AL42" s="9"/>
      <c r="AM42" s="9"/>
      <c r="AN42" s="9"/>
      <c r="AO42" s="9"/>
      <c r="AP42" s="9"/>
      <c r="AQ42" s="9"/>
      <c r="AR42" s="9"/>
      <c r="AS42" s="9"/>
      <c r="AT42" s="9"/>
      <c r="AU42" s="9"/>
      <c r="AV42" s="9"/>
      <c r="AW42" s="9"/>
      <c r="AX42" s="9"/>
      <c r="AY42" s="9"/>
      <c r="AZ42" s="9"/>
      <c r="BA42" s="9"/>
      <c r="BB42" s="9"/>
      <c r="BC42" s="9"/>
      <c r="BD42" s="9"/>
      <c r="BE42" s="9"/>
      <c r="BF42" s="9"/>
      <c r="BG42" s="9"/>
      <c r="BH42" s="9"/>
      <c r="BI42" s="9"/>
      <c r="BJ42" s="9"/>
      <c r="BK42" s="9"/>
      <c r="BL42" s="9"/>
      <c r="BM42" s="9"/>
      <c r="BN42" s="9"/>
      <c r="BO42" s="9"/>
      <c r="BP42" s="9"/>
      <c r="BQ42" s="9"/>
      <c r="BR42" s="9"/>
      <c r="BS42" s="9"/>
      <c r="BT42" s="9"/>
      <c r="BU42" s="9"/>
      <c r="BV42" s="9"/>
      <c r="BW42" s="9"/>
      <c r="BX42" s="9"/>
      <c r="BY42" s="9"/>
      <c r="BZ42" s="9"/>
      <c r="CA42" s="9"/>
      <c r="CB42" s="9"/>
      <c r="CC42" s="9"/>
      <c r="CD42" s="9"/>
      <c r="CE42" s="9"/>
      <c r="CF42" s="9"/>
      <c r="CG42" s="9"/>
      <c r="CH42" s="9"/>
      <c r="CI42" s="9"/>
      <c r="CJ42" s="9"/>
      <c r="CK42" s="9"/>
      <c r="CL42" s="9"/>
      <c r="CM42" s="9"/>
      <c r="CN42" s="9"/>
      <c r="CO42" s="9"/>
      <c r="CP42" s="9"/>
      <c r="CQ42" s="9"/>
      <c r="CR42" s="9"/>
      <c r="CS42" s="9"/>
      <c r="CT42" s="9"/>
      <c r="CU42" s="9"/>
      <c r="CV42" s="9"/>
      <c r="CW42" s="9"/>
      <c r="CX42" s="9"/>
      <c r="CY42" s="9"/>
      <c r="CZ42" s="9"/>
      <c r="DA42" s="9"/>
      <c r="DB42" s="9"/>
      <c r="DC42" s="9"/>
      <c r="DD42" s="9"/>
      <c r="DE42" s="9"/>
      <c r="DF42" s="9"/>
      <c r="DG42" s="9"/>
      <c r="DH42" s="9"/>
      <c r="DI42" s="9"/>
      <c r="DJ42" s="9"/>
      <c r="DK42" s="9"/>
      <c r="DL42" s="9"/>
      <c r="DM42" s="9"/>
      <c r="DN42" s="9"/>
      <c r="DO42" s="9"/>
      <c r="DP42" s="9"/>
      <c r="DQ42" s="9"/>
      <c r="DR42" s="9"/>
      <c r="DS42" s="9"/>
      <c r="DT42" s="9"/>
      <c r="DU42" s="9"/>
      <c r="DV42" s="9"/>
      <c r="DW42" s="9"/>
      <c r="DX42" s="9"/>
      <c r="DY42" s="9"/>
      <c r="DZ42" s="9"/>
      <c r="EA42" s="9"/>
      <c r="EB42" s="9"/>
      <c r="EC42" s="9"/>
      <c r="ED42" s="9"/>
      <c r="EE42" s="9"/>
      <c r="EF42" s="9"/>
      <c r="EG42" s="9"/>
      <c r="EH42" s="9"/>
      <c r="EI42" s="9"/>
      <c r="EJ42" s="9"/>
      <c r="EK42" s="9"/>
      <c r="EL42" s="9"/>
      <c r="EM42" s="9"/>
      <c r="EN42" s="9"/>
      <c r="EO42" s="9"/>
      <c r="EP42" s="9"/>
      <c r="EQ42" s="9"/>
      <c r="ER42" s="9"/>
      <c r="ES42" s="9"/>
      <c r="ET42" s="9"/>
      <c r="EU42" s="9"/>
      <c r="EV42" s="9"/>
      <c r="EW42" s="9"/>
      <c r="EX42" s="9"/>
      <c r="EY42" s="9"/>
      <c r="EZ42" s="9"/>
      <c r="FA42" s="9"/>
      <c r="FB42" s="9"/>
      <c r="FC42" s="9"/>
      <c r="FD42" s="9"/>
      <c r="FE42" s="9"/>
      <c r="FF42" s="9"/>
      <c r="FG42" s="9"/>
      <c r="FH42" s="9"/>
      <c r="FI42" s="9"/>
      <c r="FJ42" s="9"/>
      <c r="FK42" s="9"/>
      <c r="FL42" s="9"/>
      <c r="FM42" s="9"/>
      <c r="FN42" s="9"/>
      <c r="FO42" s="9"/>
      <c r="FP42" s="9"/>
      <c r="FQ42" s="9"/>
      <c r="FR42" s="9"/>
      <c r="FS42" s="9"/>
      <c r="FT42" s="9"/>
      <c r="FU42" s="9"/>
      <c r="FV42" s="9"/>
      <c r="FW42" s="9"/>
      <c r="FX42" s="9"/>
      <c r="FY42" s="9"/>
      <c r="FZ42" s="9"/>
      <c r="GA42" s="9"/>
      <c r="GB42" s="9"/>
      <c r="GC42" s="9"/>
      <c r="GD42" s="9"/>
      <c r="GE42" s="9"/>
      <c r="GF42" s="9"/>
      <c r="GG42" s="9"/>
      <c r="GH42" s="9"/>
      <c r="GI42" s="9"/>
      <c r="GJ42" s="9"/>
      <c r="GK42" s="9"/>
      <c r="GL42" s="9"/>
      <c r="GM42" s="9"/>
      <c r="GN42" s="9"/>
      <c r="GO42" s="9"/>
      <c r="GP42" s="9"/>
      <c r="GQ42" s="9"/>
      <c r="GR42" s="9"/>
      <c r="GS42" s="9"/>
      <c r="GT42" s="9"/>
      <c r="GU42" s="9"/>
      <c r="GV42" s="9"/>
      <c r="GW42" s="9"/>
      <c r="GX42" s="9"/>
      <c r="GY42" s="9"/>
      <c r="GZ42" s="9"/>
      <c r="HA42" s="9"/>
      <c r="HB42" s="9"/>
      <c r="HC42" s="9"/>
      <c r="HD42" s="9"/>
      <c r="HE42" s="9"/>
      <c r="HF42" s="9"/>
      <c r="HG42" s="9"/>
      <c r="HH42" s="9"/>
      <c r="HI42" s="9"/>
      <c r="HJ42" s="9"/>
      <c r="HK42" s="9"/>
      <c r="HL42" s="9"/>
      <c r="HM42" s="9"/>
      <c r="HN42" s="9"/>
      <c r="HO42" s="9"/>
      <c r="HP42" s="9"/>
      <c r="HQ42" s="9"/>
      <c r="HR42" s="9"/>
      <c r="HS42" s="9"/>
      <c r="HT42" s="9"/>
      <c r="HU42" s="9"/>
      <c r="HV42" s="9"/>
      <c r="HW42" s="9"/>
      <c r="HX42" s="9"/>
      <c r="HY42" s="9"/>
      <c r="HZ42" s="9"/>
      <c r="IA42" s="9"/>
      <c r="IB42" s="9"/>
      <c r="IC42" s="9"/>
      <c r="ID42" s="9"/>
      <c r="IE42" s="9"/>
      <c r="IF42" s="9"/>
      <c r="IG42" s="9"/>
      <c r="IH42" s="9"/>
      <c r="II42" s="9"/>
      <c r="IJ42" s="9"/>
      <c r="IK42" s="9"/>
      <c r="IL42" s="9"/>
      <c r="IM42" s="9"/>
      <c r="IN42" s="9"/>
      <c r="IO42" s="9"/>
      <c r="IP42" s="9"/>
      <c r="IQ42" s="9"/>
      <c r="IR42" s="10"/>
    </row>
    <row r="43" spans="1:252" ht="15" hidden="1" customHeight="1">
      <c r="A43" s="197"/>
      <c r="B43" s="34"/>
      <c r="C43" s="598"/>
      <c r="D43" s="33"/>
      <c r="E43" s="567"/>
      <c r="F43" s="579"/>
      <c r="G43" s="585"/>
      <c r="H43" s="570"/>
      <c r="I43" s="571"/>
      <c r="J43" s="572"/>
      <c r="K43" s="573"/>
      <c r="L43" s="580"/>
      <c r="M43" s="575"/>
      <c r="N43" s="576">
        <f t="shared" si="3"/>
        <v>0</v>
      </c>
      <c r="O43" s="576">
        <f t="shared" si="4"/>
        <v>0</v>
      </c>
      <c r="P43" s="576">
        <f>2.7*N43</f>
        <v>0</v>
      </c>
      <c r="Q43" s="597">
        <f t="shared" si="5"/>
        <v>0</v>
      </c>
      <c r="R43" s="21"/>
      <c r="S43" s="12"/>
      <c r="T43" s="12"/>
      <c r="U43" s="12"/>
      <c r="V43" s="12"/>
      <c r="W43" s="12"/>
      <c r="X43" s="12"/>
      <c r="Y43" s="12"/>
      <c r="Z43" s="12"/>
      <c r="AA43" s="12"/>
      <c r="AB43" s="12"/>
      <c r="AC43" s="12"/>
      <c r="AD43" s="12"/>
      <c r="AE43" s="12"/>
      <c r="AF43" s="12"/>
      <c r="AG43" s="12"/>
      <c r="AH43" s="12"/>
      <c r="AI43" s="12"/>
      <c r="AJ43" s="12"/>
      <c r="AK43" s="12"/>
      <c r="AL43" s="12"/>
      <c r="AM43" s="12"/>
      <c r="AN43" s="12"/>
      <c r="AO43" s="12"/>
      <c r="AP43" s="12"/>
      <c r="AQ43" s="12"/>
      <c r="AR43" s="12"/>
      <c r="AS43" s="12"/>
      <c r="AT43" s="12"/>
      <c r="AU43" s="12"/>
      <c r="AV43" s="12"/>
      <c r="AW43" s="12"/>
      <c r="AX43" s="12"/>
      <c r="AY43" s="12"/>
      <c r="AZ43" s="12"/>
      <c r="BA43" s="12"/>
      <c r="BB43" s="12"/>
      <c r="BC43" s="12"/>
      <c r="BD43" s="12"/>
      <c r="BE43" s="12"/>
      <c r="BF43" s="12"/>
      <c r="BG43" s="12"/>
      <c r="BH43" s="12"/>
      <c r="BI43" s="12"/>
      <c r="BJ43" s="12"/>
      <c r="BK43" s="12"/>
      <c r="BL43" s="12"/>
      <c r="BM43" s="12"/>
      <c r="BN43" s="12"/>
      <c r="BO43" s="12"/>
      <c r="BP43" s="12"/>
      <c r="BQ43" s="12"/>
      <c r="BR43" s="12"/>
      <c r="BS43" s="12"/>
      <c r="BT43" s="12"/>
      <c r="BU43" s="12"/>
      <c r="BV43" s="12"/>
      <c r="BW43" s="12"/>
      <c r="BX43" s="12"/>
      <c r="BY43" s="12"/>
      <c r="BZ43" s="12"/>
      <c r="CA43" s="12"/>
      <c r="CB43" s="12"/>
      <c r="CC43" s="12"/>
      <c r="CD43" s="12"/>
      <c r="CE43" s="12"/>
      <c r="CF43" s="12"/>
      <c r="CG43" s="12"/>
      <c r="CH43" s="12"/>
      <c r="CI43" s="12"/>
      <c r="CJ43" s="12"/>
      <c r="CK43" s="12"/>
      <c r="CL43" s="12"/>
      <c r="CM43" s="12"/>
      <c r="CN43" s="12"/>
      <c r="CO43" s="12"/>
      <c r="CP43" s="12"/>
      <c r="CQ43" s="12"/>
      <c r="CR43" s="12"/>
      <c r="CS43" s="12"/>
      <c r="CT43" s="12"/>
      <c r="CU43" s="12"/>
      <c r="CV43" s="12"/>
      <c r="CW43" s="12"/>
      <c r="CX43" s="12"/>
      <c r="CY43" s="12"/>
      <c r="CZ43" s="12"/>
      <c r="DA43" s="12"/>
      <c r="DB43" s="12"/>
      <c r="DC43" s="12"/>
      <c r="DD43" s="12"/>
      <c r="DE43" s="12"/>
      <c r="DF43" s="12"/>
      <c r="DG43" s="12"/>
      <c r="DH43" s="12"/>
      <c r="DI43" s="12"/>
      <c r="DJ43" s="12"/>
      <c r="DK43" s="12"/>
      <c r="DL43" s="12"/>
      <c r="DM43" s="12"/>
      <c r="DN43" s="12"/>
      <c r="DO43" s="12"/>
      <c r="DP43" s="12"/>
      <c r="DQ43" s="12"/>
      <c r="DR43" s="12"/>
      <c r="DS43" s="12"/>
      <c r="DT43" s="12"/>
      <c r="DU43" s="12"/>
      <c r="DV43" s="12"/>
      <c r="DW43" s="12"/>
      <c r="DX43" s="12"/>
      <c r="DY43" s="12"/>
      <c r="DZ43" s="12"/>
      <c r="EA43" s="12"/>
      <c r="EB43" s="12"/>
      <c r="EC43" s="12"/>
      <c r="ED43" s="12"/>
      <c r="EE43" s="12"/>
      <c r="EF43" s="12"/>
      <c r="EG43" s="12"/>
      <c r="EH43" s="12"/>
      <c r="EI43" s="12"/>
      <c r="EJ43" s="12"/>
      <c r="EK43" s="12"/>
      <c r="EL43" s="12"/>
      <c r="EM43" s="12"/>
      <c r="EN43" s="12"/>
      <c r="EO43" s="12"/>
      <c r="EP43" s="12"/>
      <c r="EQ43" s="12"/>
      <c r="ER43" s="12"/>
      <c r="ES43" s="12"/>
      <c r="ET43" s="12"/>
      <c r="EU43" s="12"/>
      <c r="EV43" s="12"/>
      <c r="EW43" s="12"/>
      <c r="EX43" s="12"/>
      <c r="EY43" s="12"/>
      <c r="EZ43" s="12"/>
      <c r="FA43" s="12"/>
      <c r="FB43" s="12"/>
      <c r="FC43" s="12"/>
      <c r="FD43" s="12"/>
      <c r="FE43" s="12"/>
      <c r="FF43" s="12"/>
      <c r="FG43" s="12"/>
      <c r="FH43" s="12"/>
      <c r="FI43" s="12"/>
      <c r="FJ43" s="12"/>
      <c r="FK43" s="12"/>
      <c r="FL43" s="12"/>
      <c r="FM43" s="12"/>
      <c r="FN43" s="12"/>
      <c r="FO43" s="12"/>
      <c r="FP43" s="12"/>
      <c r="FQ43" s="12"/>
      <c r="FR43" s="12"/>
      <c r="FS43" s="12"/>
      <c r="FT43" s="12"/>
      <c r="FU43" s="12"/>
      <c r="FV43" s="12"/>
      <c r="FW43" s="12"/>
      <c r="FX43" s="12"/>
      <c r="FY43" s="12"/>
      <c r="FZ43" s="12"/>
      <c r="GA43" s="12"/>
      <c r="GB43" s="12"/>
      <c r="GC43" s="12"/>
      <c r="GD43" s="12"/>
      <c r="GE43" s="12"/>
      <c r="GF43" s="12"/>
      <c r="GG43" s="12"/>
      <c r="GH43" s="12"/>
      <c r="GI43" s="12"/>
      <c r="GJ43" s="12"/>
      <c r="GK43" s="12"/>
      <c r="GL43" s="12"/>
      <c r="GM43" s="12"/>
      <c r="GN43" s="12"/>
      <c r="GO43" s="12"/>
      <c r="GP43" s="12"/>
      <c r="GQ43" s="12"/>
      <c r="GR43" s="12"/>
      <c r="GS43" s="12"/>
      <c r="GT43" s="12"/>
      <c r="GU43" s="12"/>
      <c r="GV43" s="12"/>
      <c r="GW43" s="12"/>
      <c r="GX43" s="12"/>
      <c r="GY43" s="12"/>
      <c r="GZ43" s="12"/>
      <c r="HA43" s="12"/>
      <c r="HB43" s="12"/>
      <c r="HC43" s="12"/>
      <c r="HD43" s="12"/>
      <c r="HE43" s="12"/>
      <c r="HF43" s="12"/>
      <c r="HG43" s="12"/>
      <c r="HH43" s="12"/>
      <c r="HI43" s="12"/>
      <c r="HJ43" s="12"/>
      <c r="HK43" s="12"/>
      <c r="HL43" s="12"/>
      <c r="HM43" s="12"/>
      <c r="HN43" s="12"/>
      <c r="HO43" s="12"/>
      <c r="HP43" s="12"/>
      <c r="HQ43" s="12"/>
      <c r="HR43" s="12"/>
      <c r="HS43" s="12"/>
      <c r="HT43" s="12"/>
      <c r="HU43" s="12"/>
      <c r="HV43" s="12"/>
      <c r="HW43" s="12"/>
      <c r="HX43" s="12"/>
      <c r="HY43" s="12"/>
      <c r="HZ43" s="12"/>
      <c r="IA43" s="12"/>
      <c r="IB43" s="12"/>
      <c r="IC43" s="12"/>
      <c r="ID43" s="12"/>
      <c r="IE43" s="12"/>
      <c r="IF43" s="12"/>
      <c r="IG43" s="12"/>
      <c r="IH43" s="12"/>
      <c r="II43" s="12"/>
      <c r="IJ43" s="12"/>
      <c r="IK43" s="12"/>
      <c r="IL43" s="12"/>
      <c r="IM43" s="12"/>
      <c r="IN43" s="12"/>
      <c r="IO43" s="12"/>
      <c r="IP43" s="12"/>
      <c r="IQ43" s="12"/>
      <c r="IR43" s="14"/>
    </row>
    <row r="44" spans="1:252" ht="75" hidden="1" customHeight="1">
      <c r="A44" s="197"/>
      <c r="B44" s="34"/>
      <c r="C44" s="598"/>
      <c r="D44" s="33"/>
      <c r="E44" s="567"/>
      <c r="F44" s="579"/>
      <c r="G44" s="585"/>
      <c r="H44" s="570"/>
      <c r="I44" s="571"/>
      <c r="J44" s="572"/>
      <c r="K44" s="573"/>
      <c r="L44" s="580"/>
      <c r="M44" s="575"/>
      <c r="N44" s="576">
        <f t="shared" si="3"/>
        <v>0</v>
      </c>
      <c r="O44" s="576">
        <f t="shared" si="4"/>
        <v>0</v>
      </c>
      <c r="P44" s="576">
        <f>2.7*N44</f>
        <v>0</v>
      </c>
      <c r="Q44" s="597">
        <f t="shared" si="5"/>
        <v>0</v>
      </c>
      <c r="R44" s="21"/>
      <c r="S44" s="12"/>
      <c r="T44" s="12"/>
      <c r="U44" s="12"/>
      <c r="V44" s="12"/>
      <c r="W44" s="12"/>
      <c r="X44" s="12"/>
      <c r="Y44" s="12"/>
      <c r="Z44" s="12"/>
      <c r="AA44" s="12"/>
      <c r="AB44" s="12"/>
      <c r="AC44" s="12"/>
      <c r="AD44" s="12"/>
      <c r="AE44" s="12"/>
      <c r="AF44" s="12"/>
      <c r="AG44" s="12"/>
      <c r="AH44" s="12"/>
      <c r="AI44" s="12"/>
      <c r="AJ44" s="12"/>
      <c r="AK44" s="12"/>
      <c r="AL44" s="12"/>
      <c r="AM44" s="12"/>
      <c r="AN44" s="12"/>
      <c r="AO44" s="12"/>
      <c r="AP44" s="12"/>
      <c r="AQ44" s="12"/>
      <c r="AR44" s="12"/>
      <c r="AS44" s="12"/>
      <c r="AT44" s="12"/>
      <c r="AU44" s="12"/>
      <c r="AV44" s="12"/>
      <c r="AW44" s="12"/>
      <c r="AX44" s="12"/>
      <c r="AY44" s="12"/>
      <c r="AZ44" s="12"/>
      <c r="BA44" s="12"/>
      <c r="BB44" s="12"/>
      <c r="BC44" s="12"/>
      <c r="BD44" s="12"/>
      <c r="BE44" s="12"/>
      <c r="BF44" s="12"/>
      <c r="BG44" s="12"/>
      <c r="BH44" s="12"/>
      <c r="BI44" s="12"/>
      <c r="BJ44" s="12"/>
      <c r="BK44" s="12"/>
      <c r="BL44" s="12"/>
      <c r="BM44" s="12"/>
      <c r="BN44" s="12"/>
      <c r="BO44" s="12"/>
      <c r="BP44" s="12"/>
      <c r="BQ44" s="12"/>
      <c r="BR44" s="12"/>
      <c r="BS44" s="12"/>
      <c r="BT44" s="12"/>
      <c r="BU44" s="12"/>
      <c r="BV44" s="12"/>
      <c r="BW44" s="12"/>
      <c r="BX44" s="12"/>
      <c r="BY44" s="12"/>
      <c r="BZ44" s="12"/>
      <c r="CA44" s="12"/>
      <c r="CB44" s="12"/>
      <c r="CC44" s="12"/>
      <c r="CD44" s="12"/>
      <c r="CE44" s="12"/>
      <c r="CF44" s="12"/>
      <c r="CG44" s="12"/>
      <c r="CH44" s="12"/>
      <c r="CI44" s="12"/>
      <c r="CJ44" s="12"/>
      <c r="CK44" s="12"/>
      <c r="CL44" s="12"/>
      <c r="CM44" s="12"/>
      <c r="CN44" s="12"/>
      <c r="CO44" s="12"/>
      <c r="CP44" s="12"/>
      <c r="CQ44" s="12"/>
      <c r="CR44" s="12"/>
      <c r="CS44" s="12"/>
      <c r="CT44" s="12"/>
      <c r="CU44" s="12"/>
      <c r="CV44" s="12"/>
      <c r="CW44" s="12"/>
      <c r="CX44" s="12"/>
      <c r="CY44" s="12"/>
      <c r="CZ44" s="12"/>
      <c r="DA44" s="12"/>
      <c r="DB44" s="12"/>
      <c r="DC44" s="12"/>
      <c r="DD44" s="12"/>
      <c r="DE44" s="12"/>
      <c r="DF44" s="12"/>
      <c r="DG44" s="12"/>
      <c r="DH44" s="12"/>
      <c r="DI44" s="12"/>
      <c r="DJ44" s="12"/>
      <c r="DK44" s="12"/>
      <c r="DL44" s="12"/>
      <c r="DM44" s="12"/>
      <c r="DN44" s="12"/>
      <c r="DO44" s="12"/>
      <c r="DP44" s="12"/>
      <c r="DQ44" s="12"/>
      <c r="DR44" s="12"/>
      <c r="DS44" s="12"/>
      <c r="DT44" s="12"/>
      <c r="DU44" s="12"/>
      <c r="DV44" s="12"/>
      <c r="DW44" s="12"/>
      <c r="DX44" s="12"/>
      <c r="DY44" s="12"/>
      <c r="DZ44" s="12"/>
      <c r="EA44" s="12"/>
      <c r="EB44" s="12"/>
      <c r="EC44" s="12"/>
      <c r="ED44" s="12"/>
      <c r="EE44" s="12"/>
      <c r="EF44" s="12"/>
      <c r="EG44" s="12"/>
      <c r="EH44" s="12"/>
      <c r="EI44" s="12"/>
      <c r="EJ44" s="12"/>
      <c r="EK44" s="12"/>
      <c r="EL44" s="12"/>
      <c r="EM44" s="12"/>
      <c r="EN44" s="12"/>
      <c r="EO44" s="12"/>
      <c r="EP44" s="12"/>
      <c r="EQ44" s="12"/>
      <c r="ER44" s="12"/>
      <c r="ES44" s="12"/>
      <c r="ET44" s="12"/>
      <c r="EU44" s="12"/>
      <c r="EV44" s="12"/>
      <c r="EW44" s="12"/>
      <c r="EX44" s="12"/>
      <c r="EY44" s="12"/>
      <c r="EZ44" s="12"/>
      <c r="FA44" s="12"/>
      <c r="FB44" s="12"/>
      <c r="FC44" s="12"/>
      <c r="FD44" s="12"/>
      <c r="FE44" s="12"/>
      <c r="FF44" s="12"/>
      <c r="FG44" s="12"/>
      <c r="FH44" s="12"/>
      <c r="FI44" s="12"/>
      <c r="FJ44" s="12"/>
      <c r="FK44" s="12"/>
      <c r="FL44" s="12"/>
      <c r="FM44" s="12"/>
      <c r="FN44" s="12"/>
      <c r="FO44" s="12"/>
      <c r="FP44" s="12"/>
      <c r="FQ44" s="12"/>
      <c r="FR44" s="12"/>
      <c r="FS44" s="12"/>
      <c r="FT44" s="12"/>
      <c r="FU44" s="12"/>
      <c r="FV44" s="12"/>
      <c r="FW44" s="12"/>
      <c r="FX44" s="12"/>
      <c r="FY44" s="12"/>
      <c r="FZ44" s="12"/>
      <c r="GA44" s="12"/>
      <c r="GB44" s="12"/>
      <c r="GC44" s="12"/>
      <c r="GD44" s="12"/>
      <c r="GE44" s="12"/>
      <c r="GF44" s="12"/>
      <c r="GG44" s="12"/>
      <c r="GH44" s="12"/>
      <c r="GI44" s="12"/>
      <c r="GJ44" s="12"/>
      <c r="GK44" s="12"/>
      <c r="GL44" s="12"/>
      <c r="GM44" s="12"/>
      <c r="GN44" s="12"/>
      <c r="GO44" s="12"/>
      <c r="GP44" s="12"/>
      <c r="GQ44" s="12"/>
      <c r="GR44" s="12"/>
      <c r="GS44" s="12"/>
      <c r="GT44" s="12"/>
      <c r="GU44" s="12"/>
      <c r="GV44" s="12"/>
      <c r="GW44" s="12"/>
      <c r="GX44" s="12"/>
      <c r="GY44" s="12"/>
      <c r="GZ44" s="12"/>
      <c r="HA44" s="12"/>
      <c r="HB44" s="12"/>
      <c r="HC44" s="12"/>
      <c r="HD44" s="12"/>
      <c r="HE44" s="12"/>
      <c r="HF44" s="12"/>
      <c r="HG44" s="12"/>
      <c r="HH44" s="12"/>
      <c r="HI44" s="12"/>
      <c r="HJ44" s="12"/>
      <c r="HK44" s="12"/>
      <c r="HL44" s="12"/>
      <c r="HM44" s="12"/>
      <c r="HN44" s="12"/>
      <c r="HO44" s="12"/>
      <c r="HP44" s="12"/>
      <c r="HQ44" s="12"/>
      <c r="HR44" s="12"/>
      <c r="HS44" s="12"/>
      <c r="HT44" s="12"/>
      <c r="HU44" s="12"/>
      <c r="HV44" s="12"/>
      <c r="HW44" s="12"/>
      <c r="HX44" s="12"/>
      <c r="HY44" s="12"/>
      <c r="HZ44" s="12"/>
      <c r="IA44" s="12"/>
      <c r="IB44" s="12"/>
      <c r="IC44" s="12"/>
      <c r="ID44" s="12"/>
      <c r="IE44" s="12"/>
      <c r="IF44" s="12"/>
      <c r="IG44" s="12"/>
      <c r="IH44" s="12"/>
      <c r="II44" s="12"/>
      <c r="IJ44" s="12"/>
      <c r="IK44" s="12"/>
      <c r="IL44" s="12"/>
      <c r="IM44" s="12"/>
      <c r="IN44" s="12"/>
      <c r="IO44" s="12"/>
      <c r="IP44" s="12"/>
      <c r="IQ44" s="12"/>
      <c r="IR44" s="14"/>
    </row>
    <row r="45" spans="1:252" ht="15" customHeight="1">
      <c r="A45" s="245"/>
      <c r="B45" s="245"/>
      <c r="C45" s="601"/>
      <c r="D45" s="602"/>
      <c r="E45" s="601"/>
      <c r="F45" s="601"/>
      <c r="G45" s="601"/>
      <c r="H45" s="601"/>
      <c r="I45" s="601"/>
      <c r="J45" s="601"/>
      <c r="K45" s="601"/>
      <c r="L45" s="601"/>
      <c r="M45" s="601"/>
      <c r="N45" s="603"/>
      <c r="O45" s="603"/>
      <c r="P45" s="601"/>
      <c r="Q45" s="601"/>
      <c r="R45" s="21"/>
      <c r="S45" s="12"/>
      <c r="T45" s="12"/>
      <c r="U45" s="12"/>
      <c r="V45" s="12"/>
      <c r="W45" s="12"/>
      <c r="X45" s="12"/>
      <c r="Y45" s="12"/>
      <c r="Z45" s="12"/>
      <c r="AA45" s="12"/>
      <c r="AB45" s="12"/>
      <c r="AC45" s="12"/>
      <c r="AD45" s="12"/>
      <c r="AE45" s="12"/>
      <c r="AF45" s="12"/>
      <c r="AG45" s="12"/>
      <c r="AH45" s="12"/>
      <c r="AI45" s="12"/>
      <c r="AJ45" s="12"/>
      <c r="AK45" s="12"/>
      <c r="AL45" s="12"/>
      <c r="AM45" s="12"/>
      <c r="AN45" s="12"/>
      <c r="AO45" s="12"/>
      <c r="AP45" s="12"/>
      <c r="AQ45" s="12"/>
      <c r="AR45" s="12"/>
      <c r="AS45" s="12"/>
      <c r="AT45" s="12"/>
      <c r="AU45" s="12"/>
      <c r="AV45" s="12"/>
      <c r="AW45" s="12"/>
      <c r="AX45" s="12"/>
      <c r="AY45" s="12"/>
      <c r="AZ45" s="12"/>
      <c r="BA45" s="12"/>
      <c r="BB45" s="12"/>
      <c r="BC45" s="12"/>
      <c r="BD45" s="12"/>
      <c r="BE45" s="12"/>
      <c r="BF45" s="12"/>
      <c r="BG45" s="12"/>
      <c r="BH45" s="12"/>
      <c r="BI45" s="12"/>
      <c r="BJ45" s="12"/>
      <c r="BK45" s="12"/>
      <c r="BL45" s="12"/>
      <c r="BM45" s="12"/>
      <c r="BN45" s="12"/>
      <c r="BO45" s="12"/>
      <c r="BP45" s="12"/>
      <c r="BQ45" s="12"/>
      <c r="BR45" s="12"/>
      <c r="BS45" s="12"/>
      <c r="BT45" s="12"/>
      <c r="BU45" s="12"/>
      <c r="BV45" s="12"/>
      <c r="BW45" s="12"/>
      <c r="BX45" s="12"/>
      <c r="BY45" s="12"/>
      <c r="BZ45" s="12"/>
      <c r="CA45" s="12"/>
      <c r="CB45" s="12"/>
      <c r="CC45" s="12"/>
      <c r="CD45" s="12"/>
      <c r="CE45" s="12"/>
      <c r="CF45" s="12"/>
      <c r="CG45" s="12"/>
      <c r="CH45" s="12"/>
      <c r="CI45" s="12"/>
      <c r="CJ45" s="12"/>
      <c r="CK45" s="12"/>
      <c r="CL45" s="12"/>
      <c r="CM45" s="12"/>
      <c r="CN45" s="12"/>
      <c r="CO45" s="12"/>
      <c r="CP45" s="12"/>
      <c r="CQ45" s="12"/>
      <c r="CR45" s="12"/>
      <c r="CS45" s="12"/>
      <c r="CT45" s="12"/>
      <c r="CU45" s="12"/>
      <c r="CV45" s="12"/>
      <c r="CW45" s="12"/>
      <c r="CX45" s="12"/>
      <c r="CY45" s="12"/>
      <c r="CZ45" s="12"/>
      <c r="DA45" s="12"/>
      <c r="DB45" s="12"/>
      <c r="DC45" s="12"/>
      <c r="DD45" s="12"/>
      <c r="DE45" s="12"/>
      <c r="DF45" s="12"/>
      <c r="DG45" s="12"/>
      <c r="DH45" s="12"/>
      <c r="DI45" s="12"/>
      <c r="DJ45" s="12"/>
      <c r="DK45" s="12"/>
      <c r="DL45" s="12"/>
      <c r="DM45" s="12"/>
      <c r="DN45" s="12"/>
      <c r="DO45" s="12"/>
      <c r="DP45" s="12"/>
      <c r="DQ45" s="12"/>
      <c r="DR45" s="12"/>
      <c r="DS45" s="12"/>
      <c r="DT45" s="12"/>
      <c r="DU45" s="12"/>
      <c r="DV45" s="12"/>
      <c r="DW45" s="12"/>
      <c r="DX45" s="12"/>
      <c r="DY45" s="12"/>
      <c r="DZ45" s="12"/>
      <c r="EA45" s="12"/>
      <c r="EB45" s="12"/>
      <c r="EC45" s="12"/>
      <c r="ED45" s="12"/>
      <c r="EE45" s="12"/>
      <c r="EF45" s="12"/>
      <c r="EG45" s="12"/>
      <c r="EH45" s="12"/>
      <c r="EI45" s="12"/>
      <c r="EJ45" s="12"/>
      <c r="EK45" s="12"/>
      <c r="EL45" s="12"/>
      <c r="EM45" s="12"/>
      <c r="EN45" s="12"/>
      <c r="EO45" s="12"/>
      <c r="EP45" s="12"/>
      <c r="EQ45" s="12"/>
      <c r="ER45" s="12"/>
      <c r="ES45" s="12"/>
      <c r="ET45" s="12"/>
      <c r="EU45" s="12"/>
      <c r="EV45" s="12"/>
      <c r="EW45" s="12"/>
      <c r="EX45" s="12"/>
      <c r="EY45" s="12"/>
      <c r="EZ45" s="12"/>
      <c r="FA45" s="12"/>
      <c r="FB45" s="12"/>
      <c r="FC45" s="12"/>
      <c r="FD45" s="12"/>
      <c r="FE45" s="12"/>
      <c r="FF45" s="12"/>
      <c r="FG45" s="12"/>
      <c r="FH45" s="12"/>
      <c r="FI45" s="12"/>
      <c r="FJ45" s="12"/>
      <c r="FK45" s="12"/>
      <c r="FL45" s="12"/>
      <c r="FM45" s="12"/>
      <c r="FN45" s="12"/>
      <c r="FO45" s="12"/>
      <c r="FP45" s="12"/>
      <c r="FQ45" s="12"/>
      <c r="FR45" s="12"/>
      <c r="FS45" s="12"/>
      <c r="FT45" s="12"/>
      <c r="FU45" s="12"/>
      <c r="FV45" s="12"/>
      <c r="FW45" s="12"/>
      <c r="FX45" s="12"/>
      <c r="FY45" s="12"/>
      <c r="FZ45" s="12"/>
      <c r="GA45" s="12"/>
      <c r="GB45" s="12"/>
      <c r="GC45" s="12"/>
      <c r="GD45" s="12"/>
      <c r="GE45" s="12"/>
      <c r="GF45" s="12"/>
      <c r="GG45" s="12"/>
      <c r="GH45" s="12"/>
      <c r="GI45" s="12"/>
      <c r="GJ45" s="12"/>
      <c r="GK45" s="12"/>
      <c r="GL45" s="12"/>
      <c r="GM45" s="12"/>
      <c r="GN45" s="12"/>
      <c r="GO45" s="12"/>
      <c r="GP45" s="12"/>
      <c r="GQ45" s="12"/>
      <c r="GR45" s="12"/>
      <c r="GS45" s="12"/>
      <c r="GT45" s="12"/>
      <c r="GU45" s="12"/>
      <c r="GV45" s="12"/>
      <c r="GW45" s="12"/>
      <c r="GX45" s="12"/>
      <c r="GY45" s="12"/>
      <c r="GZ45" s="12"/>
      <c r="HA45" s="12"/>
      <c r="HB45" s="12"/>
      <c r="HC45" s="12"/>
      <c r="HD45" s="12"/>
      <c r="HE45" s="12"/>
      <c r="HF45" s="12"/>
      <c r="HG45" s="12"/>
      <c r="HH45" s="12"/>
      <c r="HI45" s="12"/>
      <c r="HJ45" s="12"/>
      <c r="HK45" s="12"/>
      <c r="HL45" s="12"/>
      <c r="HM45" s="12"/>
      <c r="HN45" s="12"/>
      <c r="HO45" s="12"/>
      <c r="HP45" s="12"/>
      <c r="HQ45" s="12"/>
      <c r="HR45" s="12"/>
      <c r="HS45" s="12"/>
      <c r="HT45" s="12"/>
      <c r="HU45" s="12"/>
      <c r="HV45" s="12"/>
      <c r="HW45" s="12"/>
      <c r="HX45" s="12"/>
      <c r="HY45" s="12"/>
      <c r="HZ45" s="12"/>
      <c r="IA45" s="12"/>
      <c r="IB45" s="12"/>
      <c r="IC45" s="12"/>
      <c r="ID45" s="12"/>
      <c r="IE45" s="12"/>
      <c r="IF45" s="12"/>
      <c r="IG45" s="12"/>
      <c r="IH45" s="12"/>
      <c r="II45" s="12"/>
      <c r="IJ45" s="12"/>
      <c r="IK45" s="12"/>
      <c r="IL45" s="12"/>
      <c r="IM45" s="12"/>
      <c r="IN45" s="12"/>
      <c r="IO45" s="12"/>
      <c r="IP45" s="12"/>
      <c r="IQ45" s="12"/>
      <c r="IR45" s="14"/>
    </row>
    <row r="46" spans="1:252" ht="60.75" customHeight="1">
      <c r="A46" s="770" t="s">
        <v>524</v>
      </c>
      <c r="B46" s="771"/>
      <c r="C46" s="771"/>
      <c r="D46" s="771"/>
      <c r="E46" s="604" t="s">
        <v>504</v>
      </c>
      <c r="F46" s="605" t="s">
        <v>505</v>
      </c>
      <c r="G46" s="606" t="s">
        <v>506</v>
      </c>
      <c r="H46" s="607" t="s">
        <v>507</v>
      </c>
      <c r="I46" s="608" t="s">
        <v>508</v>
      </c>
      <c r="J46" s="609" t="s">
        <v>525</v>
      </c>
      <c r="K46" s="610" t="s">
        <v>510</v>
      </c>
      <c r="L46" s="611" t="s">
        <v>526</v>
      </c>
      <c r="M46" s="186" t="s">
        <v>512</v>
      </c>
      <c r="N46" s="33" t="s">
        <v>513</v>
      </c>
      <c r="O46" s="33" t="s">
        <v>514</v>
      </c>
      <c r="P46" s="190" t="s">
        <v>515</v>
      </c>
      <c r="Q46" s="33" t="s">
        <v>527</v>
      </c>
      <c r="R46" s="21"/>
      <c r="S46" s="12"/>
      <c r="T46" s="12"/>
      <c r="U46" s="12"/>
      <c r="V46" s="12"/>
      <c r="W46" s="12"/>
      <c r="X46" s="12"/>
      <c r="Y46" s="12"/>
      <c r="Z46" s="12"/>
      <c r="AA46" s="12"/>
      <c r="AB46" s="12"/>
      <c r="AC46" s="12"/>
      <c r="AD46" s="12"/>
      <c r="AE46" s="12"/>
      <c r="AF46" s="12"/>
      <c r="AG46" s="12"/>
      <c r="AH46" s="12"/>
      <c r="AI46" s="12"/>
      <c r="AJ46" s="12"/>
      <c r="AK46" s="12"/>
      <c r="AL46" s="12"/>
      <c r="AM46" s="12"/>
      <c r="AN46" s="12"/>
      <c r="AO46" s="12"/>
      <c r="AP46" s="12"/>
      <c r="AQ46" s="12"/>
      <c r="AR46" s="12"/>
      <c r="AS46" s="12"/>
      <c r="AT46" s="12"/>
      <c r="AU46" s="12"/>
      <c r="AV46" s="12"/>
      <c r="AW46" s="12"/>
      <c r="AX46" s="12"/>
      <c r="AY46" s="12"/>
      <c r="AZ46" s="12"/>
      <c r="BA46" s="12"/>
      <c r="BB46" s="12"/>
      <c r="BC46" s="12"/>
      <c r="BD46" s="12"/>
      <c r="BE46" s="12"/>
      <c r="BF46" s="12"/>
      <c r="BG46" s="12"/>
      <c r="BH46" s="12"/>
      <c r="BI46" s="12"/>
      <c r="BJ46" s="12"/>
      <c r="BK46" s="12"/>
      <c r="BL46" s="12"/>
      <c r="BM46" s="12"/>
      <c r="BN46" s="12"/>
      <c r="BO46" s="12"/>
      <c r="BP46" s="12"/>
      <c r="BQ46" s="12"/>
      <c r="BR46" s="12"/>
      <c r="BS46" s="12"/>
      <c r="BT46" s="12"/>
      <c r="BU46" s="12"/>
      <c r="BV46" s="12"/>
      <c r="BW46" s="12"/>
      <c r="BX46" s="12"/>
      <c r="BY46" s="12"/>
      <c r="BZ46" s="12"/>
      <c r="CA46" s="12"/>
      <c r="CB46" s="12"/>
      <c r="CC46" s="12"/>
      <c r="CD46" s="12"/>
      <c r="CE46" s="12"/>
      <c r="CF46" s="12"/>
      <c r="CG46" s="12"/>
      <c r="CH46" s="12"/>
      <c r="CI46" s="12"/>
      <c r="CJ46" s="12"/>
      <c r="CK46" s="12"/>
      <c r="CL46" s="12"/>
      <c r="CM46" s="12"/>
      <c r="CN46" s="12"/>
      <c r="CO46" s="12"/>
      <c r="CP46" s="12"/>
      <c r="CQ46" s="12"/>
      <c r="CR46" s="12"/>
      <c r="CS46" s="12"/>
      <c r="CT46" s="12"/>
      <c r="CU46" s="12"/>
      <c r="CV46" s="12"/>
      <c r="CW46" s="12"/>
      <c r="CX46" s="12"/>
      <c r="CY46" s="12"/>
      <c r="CZ46" s="12"/>
      <c r="DA46" s="12"/>
      <c r="DB46" s="12"/>
      <c r="DC46" s="12"/>
      <c r="DD46" s="12"/>
      <c r="DE46" s="12"/>
      <c r="DF46" s="12"/>
      <c r="DG46" s="12"/>
      <c r="DH46" s="12"/>
      <c r="DI46" s="12"/>
      <c r="DJ46" s="12"/>
      <c r="DK46" s="12"/>
      <c r="DL46" s="12"/>
      <c r="DM46" s="12"/>
      <c r="DN46" s="12"/>
      <c r="DO46" s="12"/>
      <c r="DP46" s="12"/>
      <c r="DQ46" s="12"/>
      <c r="DR46" s="12"/>
      <c r="DS46" s="12"/>
      <c r="DT46" s="12"/>
      <c r="DU46" s="12"/>
      <c r="DV46" s="12"/>
      <c r="DW46" s="12"/>
      <c r="DX46" s="12"/>
      <c r="DY46" s="12"/>
      <c r="DZ46" s="12"/>
      <c r="EA46" s="12"/>
      <c r="EB46" s="12"/>
      <c r="EC46" s="12"/>
      <c r="ED46" s="12"/>
      <c r="EE46" s="12"/>
      <c r="EF46" s="12"/>
      <c r="EG46" s="12"/>
      <c r="EH46" s="12"/>
      <c r="EI46" s="12"/>
      <c r="EJ46" s="12"/>
      <c r="EK46" s="12"/>
      <c r="EL46" s="12"/>
      <c r="EM46" s="12"/>
      <c r="EN46" s="12"/>
      <c r="EO46" s="12"/>
      <c r="EP46" s="12"/>
      <c r="EQ46" s="12"/>
      <c r="ER46" s="12"/>
      <c r="ES46" s="12"/>
      <c r="ET46" s="12"/>
      <c r="EU46" s="12"/>
      <c r="EV46" s="12"/>
      <c r="EW46" s="12"/>
      <c r="EX46" s="12"/>
      <c r="EY46" s="12"/>
      <c r="EZ46" s="12"/>
      <c r="FA46" s="12"/>
      <c r="FB46" s="12"/>
      <c r="FC46" s="12"/>
      <c r="FD46" s="12"/>
      <c r="FE46" s="12"/>
      <c r="FF46" s="12"/>
      <c r="FG46" s="12"/>
      <c r="FH46" s="12"/>
      <c r="FI46" s="12"/>
      <c r="FJ46" s="12"/>
      <c r="FK46" s="12"/>
      <c r="FL46" s="12"/>
      <c r="FM46" s="12"/>
      <c r="FN46" s="12"/>
      <c r="FO46" s="12"/>
      <c r="FP46" s="12"/>
      <c r="FQ46" s="12"/>
      <c r="FR46" s="12"/>
      <c r="FS46" s="12"/>
      <c r="FT46" s="12"/>
      <c r="FU46" s="12"/>
      <c r="FV46" s="12"/>
      <c r="FW46" s="12"/>
      <c r="FX46" s="12"/>
      <c r="FY46" s="12"/>
      <c r="FZ46" s="12"/>
      <c r="GA46" s="12"/>
      <c r="GB46" s="12"/>
      <c r="GC46" s="12"/>
      <c r="GD46" s="12"/>
      <c r="GE46" s="12"/>
      <c r="GF46" s="12"/>
      <c r="GG46" s="12"/>
      <c r="GH46" s="12"/>
      <c r="GI46" s="12"/>
      <c r="GJ46" s="12"/>
      <c r="GK46" s="12"/>
      <c r="GL46" s="12"/>
      <c r="GM46" s="12"/>
      <c r="GN46" s="12"/>
      <c r="GO46" s="12"/>
      <c r="GP46" s="12"/>
      <c r="GQ46" s="12"/>
      <c r="GR46" s="12"/>
      <c r="GS46" s="12"/>
      <c r="GT46" s="12"/>
      <c r="GU46" s="12"/>
      <c r="GV46" s="12"/>
      <c r="GW46" s="12"/>
      <c r="GX46" s="12"/>
      <c r="GY46" s="12"/>
      <c r="GZ46" s="12"/>
      <c r="HA46" s="12"/>
      <c r="HB46" s="12"/>
      <c r="HC46" s="12"/>
      <c r="HD46" s="12"/>
      <c r="HE46" s="12"/>
      <c r="HF46" s="12"/>
      <c r="HG46" s="12"/>
      <c r="HH46" s="12"/>
      <c r="HI46" s="12"/>
      <c r="HJ46" s="12"/>
      <c r="HK46" s="12"/>
      <c r="HL46" s="12"/>
      <c r="HM46" s="12"/>
      <c r="HN46" s="12"/>
      <c r="HO46" s="12"/>
      <c r="HP46" s="12"/>
      <c r="HQ46" s="12"/>
      <c r="HR46" s="12"/>
      <c r="HS46" s="12"/>
      <c r="HT46" s="12"/>
      <c r="HU46" s="12"/>
      <c r="HV46" s="12"/>
      <c r="HW46" s="12"/>
      <c r="HX46" s="12"/>
      <c r="HY46" s="12"/>
      <c r="HZ46" s="12"/>
      <c r="IA46" s="12"/>
      <c r="IB46" s="12"/>
      <c r="IC46" s="12"/>
      <c r="ID46" s="12"/>
      <c r="IE46" s="12"/>
      <c r="IF46" s="12"/>
      <c r="IG46" s="12"/>
      <c r="IH46" s="12"/>
      <c r="II46" s="12"/>
      <c r="IJ46" s="12"/>
      <c r="IK46" s="12"/>
      <c r="IL46" s="12"/>
      <c r="IM46" s="12"/>
      <c r="IN46" s="12"/>
      <c r="IO46" s="12"/>
      <c r="IP46" s="12"/>
      <c r="IQ46" s="12"/>
      <c r="IR46" s="14"/>
    </row>
    <row r="47" spans="1:252" ht="55.5" customHeight="1">
      <c r="A47" s="771"/>
      <c r="B47" s="771"/>
      <c r="C47" s="771"/>
      <c r="D47" s="771"/>
      <c r="E47" s="315">
        <f t="shared" ref="E47:Q47" si="6">SUM(E15:E44)</f>
        <v>0</v>
      </c>
      <c r="F47" s="576">
        <f t="shared" si="6"/>
        <v>0</v>
      </c>
      <c r="G47" s="576">
        <f t="shared" si="6"/>
        <v>0</v>
      </c>
      <c r="H47" s="576">
        <f t="shared" si="6"/>
        <v>0</v>
      </c>
      <c r="I47" s="576">
        <f t="shared" si="6"/>
        <v>0</v>
      </c>
      <c r="J47" s="576">
        <f t="shared" si="6"/>
        <v>0</v>
      </c>
      <c r="K47" s="576">
        <f t="shared" si="6"/>
        <v>0</v>
      </c>
      <c r="L47" s="576">
        <f t="shared" si="6"/>
        <v>0</v>
      </c>
      <c r="M47" s="576">
        <f t="shared" si="6"/>
        <v>0</v>
      </c>
      <c r="N47" s="612">
        <f t="shared" si="6"/>
        <v>0</v>
      </c>
      <c r="O47" s="612">
        <f t="shared" si="6"/>
        <v>0</v>
      </c>
      <c r="P47" s="576">
        <f t="shared" si="6"/>
        <v>0</v>
      </c>
      <c r="Q47" s="577">
        <f t="shared" si="6"/>
        <v>0</v>
      </c>
      <c r="R47" s="599"/>
      <c r="S47" s="54"/>
      <c r="T47" s="54"/>
      <c r="U47" s="54"/>
      <c r="V47" s="54"/>
      <c r="W47" s="54"/>
      <c r="X47" s="58"/>
      <c r="Y47" s="58"/>
      <c r="Z47" s="58"/>
      <c r="AA47" s="58"/>
      <c r="AB47" s="58"/>
      <c r="AC47" s="58"/>
      <c r="AD47" s="58"/>
      <c r="AE47" s="58"/>
      <c r="AF47" s="58"/>
      <c r="AG47" s="58"/>
      <c r="AH47" s="58"/>
      <c r="AI47" s="58"/>
      <c r="AJ47" s="58"/>
      <c r="AK47" s="58"/>
      <c r="AL47" s="58"/>
      <c r="AM47" s="58"/>
      <c r="AN47" s="58"/>
      <c r="AO47" s="58"/>
      <c r="AP47" s="58"/>
      <c r="AQ47" s="58"/>
      <c r="AR47" s="58"/>
      <c r="AS47" s="58"/>
      <c r="AT47" s="58"/>
      <c r="AU47" s="58"/>
      <c r="AV47" s="58"/>
      <c r="AW47" s="58"/>
      <c r="AX47" s="58"/>
      <c r="AY47" s="58"/>
      <c r="AZ47" s="58"/>
      <c r="BA47" s="58"/>
      <c r="BB47" s="58"/>
      <c r="BC47" s="58"/>
      <c r="BD47" s="58"/>
      <c r="BE47" s="58"/>
      <c r="BF47" s="58"/>
      <c r="BG47" s="58"/>
      <c r="BH47" s="58"/>
      <c r="BI47" s="58"/>
      <c r="BJ47" s="58"/>
      <c r="BK47" s="58"/>
      <c r="BL47" s="58"/>
      <c r="BM47" s="58"/>
      <c r="BN47" s="58"/>
      <c r="BO47" s="58"/>
      <c r="BP47" s="58"/>
      <c r="BQ47" s="58"/>
      <c r="BR47" s="58"/>
      <c r="BS47" s="58"/>
      <c r="BT47" s="58"/>
      <c r="BU47" s="58"/>
      <c r="BV47" s="58"/>
      <c r="BW47" s="58"/>
      <c r="BX47" s="58"/>
      <c r="BY47" s="58"/>
      <c r="BZ47" s="58"/>
      <c r="CA47" s="58"/>
      <c r="CB47" s="58"/>
      <c r="CC47" s="58"/>
      <c r="CD47" s="58"/>
      <c r="CE47" s="58"/>
      <c r="CF47" s="58"/>
      <c r="CG47" s="58"/>
      <c r="CH47" s="58"/>
      <c r="CI47" s="58"/>
      <c r="CJ47" s="58"/>
      <c r="CK47" s="58"/>
      <c r="CL47" s="58"/>
      <c r="CM47" s="58"/>
      <c r="CN47" s="58"/>
      <c r="CO47" s="58"/>
      <c r="CP47" s="58"/>
      <c r="CQ47" s="58"/>
      <c r="CR47" s="58"/>
      <c r="CS47" s="58"/>
      <c r="CT47" s="58"/>
      <c r="CU47" s="58"/>
      <c r="CV47" s="58"/>
      <c r="CW47" s="58"/>
      <c r="CX47" s="58"/>
      <c r="CY47" s="58"/>
      <c r="CZ47" s="58"/>
      <c r="DA47" s="58"/>
      <c r="DB47" s="58"/>
      <c r="DC47" s="58"/>
      <c r="DD47" s="58"/>
      <c r="DE47" s="58"/>
      <c r="DF47" s="58"/>
      <c r="DG47" s="58"/>
      <c r="DH47" s="58"/>
      <c r="DI47" s="58"/>
      <c r="DJ47" s="58"/>
      <c r="DK47" s="58"/>
      <c r="DL47" s="58"/>
      <c r="DM47" s="58"/>
      <c r="DN47" s="58"/>
      <c r="DO47" s="58"/>
      <c r="DP47" s="58"/>
      <c r="DQ47" s="58"/>
      <c r="DR47" s="58"/>
      <c r="DS47" s="58"/>
      <c r="DT47" s="58"/>
      <c r="DU47" s="58"/>
      <c r="DV47" s="58"/>
      <c r="DW47" s="58"/>
      <c r="DX47" s="58"/>
      <c r="DY47" s="58"/>
      <c r="DZ47" s="58"/>
      <c r="EA47" s="58"/>
      <c r="EB47" s="58"/>
      <c r="EC47" s="58"/>
      <c r="ED47" s="58"/>
      <c r="EE47" s="58"/>
      <c r="EF47" s="58"/>
      <c r="EG47" s="58"/>
      <c r="EH47" s="58"/>
      <c r="EI47" s="58"/>
      <c r="EJ47" s="58"/>
      <c r="EK47" s="58"/>
      <c r="EL47" s="58"/>
      <c r="EM47" s="58"/>
      <c r="EN47" s="58"/>
      <c r="EO47" s="58"/>
      <c r="EP47" s="58"/>
      <c r="EQ47" s="58"/>
      <c r="ER47" s="58"/>
      <c r="ES47" s="58"/>
      <c r="ET47" s="58"/>
      <c r="EU47" s="58"/>
      <c r="EV47" s="58"/>
      <c r="EW47" s="58"/>
      <c r="EX47" s="58"/>
      <c r="EY47" s="58"/>
      <c r="EZ47" s="58"/>
      <c r="FA47" s="58"/>
      <c r="FB47" s="58"/>
      <c r="FC47" s="58"/>
      <c r="FD47" s="58"/>
      <c r="FE47" s="58"/>
      <c r="FF47" s="58"/>
      <c r="FG47" s="58"/>
      <c r="FH47" s="58"/>
      <c r="FI47" s="58"/>
      <c r="FJ47" s="58"/>
      <c r="FK47" s="58"/>
      <c r="FL47" s="58"/>
      <c r="FM47" s="58"/>
      <c r="FN47" s="58"/>
      <c r="FO47" s="58"/>
      <c r="FP47" s="58"/>
      <c r="FQ47" s="58"/>
      <c r="FR47" s="58"/>
      <c r="FS47" s="58"/>
      <c r="FT47" s="58"/>
      <c r="FU47" s="58"/>
      <c r="FV47" s="58"/>
      <c r="FW47" s="58"/>
      <c r="FX47" s="58"/>
      <c r="FY47" s="58"/>
      <c r="FZ47" s="58"/>
      <c r="GA47" s="58"/>
      <c r="GB47" s="58"/>
      <c r="GC47" s="58"/>
      <c r="GD47" s="58"/>
      <c r="GE47" s="58"/>
      <c r="GF47" s="58"/>
      <c r="GG47" s="58"/>
      <c r="GH47" s="58"/>
      <c r="GI47" s="58"/>
      <c r="GJ47" s="58"/>
      <c r="GK47" s="58"/>
      <c r="GL47" s="58"/>
      <c r="GM47" s="58"/>
      <c r="GN47" s="58"/>
      <c r="GO47" s="58"/>
      <c r="GP47" s="58"/>
      <c r="GQ47" s="58"/>
      <c r="GR47" s="58"/>
      <c r="GS47" s="58"/>
      <c r="GT47" s="58"/>
      <c r="GU47" s="58"/>
      <c r="GV47" s="58"/>
      <c r="GW47" s="58"/>
      <c r="GX47" s="58"/>
      <c r="GY47" s="58"/>
      <c r="GZ47" s="58"/>
      <c r="HA47" s="58"/>
      <c r="HB47" s="58"/>
      <c r="HC47" s="58"/>
      <c r="HD47" s="58"/>
      <c r="HE47" s="58"/>
      <c r="HF47" s="58"/>
      <c r="HG47" s="58"/>
      <c r="HH47" s="58"/>
      <c r="HI47" s="58"/>
      <c r="HJ47" s="58"/>
      <c r="HK47" s="58"/>
      <c r="HL47" s="58"/>
      <c r="HM47" s="58"/>
      <c r="HN47" s="58"/>
      <c r="HO47" s="58"/>
      <c r="HP47" s="58"/>
      <c r="HQ47" s="58"/>
      <c r="HR47" s="58"/>
      <c r="HS47" s="58"/>
      <c r="HT47" s="58"/>
      <c r="HU47" s="58"/>
      <c r="HV47" s="58"/>
      <c r="HW47" s="58"/>
      <c r="HX47" s="58"/>
      <c r="HY47" s="58"/>
      <c r="HZ47" s="58"/>
      <c r="IA47" s="58"/>
      <c r="IB47" s="58"/>
      <c r="IC47" s="58"/>
      <c r="ID47" s="58"/>
      <c r="IE47" s="58"/>
      <c r="IF47" s="58"/>
      <c r="IG47" s="58"/>
      <c r="IH47" s="58"/>
      <c r="II47" s="58"/>
      <c r="IJ47" s="58"/>
      <c r="IK47" s="58"/>
      <c r="IL47" s="58"/>
      <c r="IM47" s="58"/>
      <c r="IN47" s="58"/>
      <c r="IO47" s="58"/>
      <c r="IP47" s="58"/>
      <c r="IQ47" s="58"/>
      <c r="IR47" s="59"/>
    </row>
  </sheetData>
  <mergeCells count="5">
    <mergeCell ref="A46:D47"/>
    <mergeCell ref="A1:B5"/>
    <mergeCell ref="A11:D13"/>
    <mergeCell ref="E11:Q11"/>
    <mergeCell ref="E12:Q13"/>
  </mergeCells>
  <conditionalFormatting sqref="D15:D17 Q15:Q18">
    <cfRule type="cellIs" dxfId="1" priority="1" stopIfTrue="1" operator="lessThan">
      <formula>0</formula>
    </cfRule>
  </conditionalFormatting>
  <conditionalFormatting sqref="P15 Q24:Q36 Q39:Q40 Q45 Q47">
    <cfRule type="cellIs" dxfId="0" priority="2" stopIfTrue="1" operator="lessThan">
      <formula>0</formula>
    </cfRule>
  </conditionalFormatting>
  <hyperlinks>
    <hyperlink ref="A15" r:id="rId1"/>
    <hyperlink ref="A16" r:id="rId2"/>
    <hyperlink ref="A17" r:id="rId3"/>
  </hyperlinks>
  <pageMargins left="0.75" right="0.75" top="1" bottom="1" header="0.51180599999999998" footer="0.5"/>
  <headerFooter>
    <oddFooter>&amp;C&amp;"Helvetica Neue,Regular"&amp;12&amp;K000000&amp;P</oddFooter>
  </headerFooter>
  <drawing r:id="rId4"/>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pageSetUpPr fitToPage="1"/>
  </sheetPr>
  <dimension ref="A1:N30"/>
  <sheetViews>
    <sheetView showGridLines="0" workbookViewId="0"/>
  </sheetViews>
  <sheetFormatPr baseColWidth="10" defaultColWidth="16.33203125" defaultRowHeight="15.5" customHeight="1" x14ac:dyDescent="0"/>
  <cols>
    <col min="1" max="1" width="40.33203125" style="613" customWidth="1"/>
    <col min="2" max="14" width="10.6640625" style="613" customWidth="1"/>
    <col min="15" max="15" width="16.33203125" style="613" customWidth="1"/>
    <col min="16" max="16384" width="16.33203125" style="613"/>
  </cols>
  <sheetData>
    <row r="1" spans="1:14" ht="18.75" customHeight="1">
      <c r="A1" s="802" t="s">
        <v>499</v>
      </c>
      <c r="B1" s="803"/>
      <c r="C1" s="803"/>
      <c r="D1" s="803"/>
      <c r="E1" s="9"/>
      <c r="F1" s="9"/>
      <c r="G1" s="9"/>
      <c r="H1" s="9"/>
      <c r="I1" s="9"/>
      <c r="J1" s="9"/>
      <c r="K1" s="9"/>
      <c r="L1" s="9"/>
      <c r="M1" s="9"/>
      <c r="N1" s="10"/>
    </row>
    <row r="2" spans="1:14" ht="55.5" customHeight="1">
      <c r="A2" s="804"/>
      <c r="B2" s="805"/>
      <c r="C2" s="805"/>
      <c r="D2" s="805"/>
      <c r="E2" s="801"/>
      <c r="F2" s="801"/>
      <c r="G2" s="801"/>
      <c r="H2" s="801"/>
      <c r="I2" s="801"/>
      <c r="J2" s="801"/>
      <c r="K2" s="801"/>
      <c r="L2" s="801"/>
      <c r="M2" s="614"/>
      <c r="N2" s="615"/>
    </row>
    <row r="3" spans="1:14" ht="51" customHeight="1">
      <c r="A3" s="804"/>
      <c r="B3" s="805"/>
      <c r="C3" s="805"/>
      <c r="D3" s="805"/>
      <c r="E3" s="12"/>
      <c r="F3" s="12"/>
      <c r="G3" s="12"/>
      <c r="H3" s="12"/>
      <c r="I3" s="12"/>
      <c r="J3" s="12"/>
      <c r="K3" s="12"/>
      <c r="L3" s="12"/>
      <c r="M3" s="614"/>
      <c r="N3" s="615"/>
    </row>
    <row r="4" spans="1:14" ht="57.75" customHeight="1">
      <c r="A4" s="804"/>
      <c r="B4" s="805"/>
      <c r="C4" s="805"/>
      <c r="D4" s="805"/>
      <c r="E4" s="12"/>
      <c r="F4" s="12"/>
      <c r="G4" s="12"/>
      <c r="H4" s="12"/>
      <c r="I4" s="12"/>
      <c r="J4" s="12"/>
      <c r="K4" s="12"/>
      <c r="L4" s="12"/>
      <c r="M4" s="614"/>
      <c r="N4" s="615"/>
    </row>
    <row r="5" spans="1:14" ht="95.25" customHeight="1">
      <c r="A5" s="806"/>
      <c r="B5" s="807"/>
      <c r="C5" s="807"/>
      <c r="D5" s="807"/>
      <c r="E5" s="19"/>
      <c r="F5" s="42"/>
      <c r="G5" s="616" t="s">
        <v>529</v>
      </c>
      <c r="H5" s="19"/>
      <c r="I5" s="19"/>
      <c r="J5" s="19"/>
      <c r="K5" s="19"/>
      <c r="L5" s="19"/>
      <c r="M5" s="617"/>
      <c r="N5" s="618"/>
    </row>
    <row r="6" spans="1:14" ht="25" customHeight="1">
      <c r="A6" s="707" t="s">
        <v>530</v>
      </c>
      <c r="B6" s="708"/>
      <c r="C6" s="708"/>
      <c r="D6" s="708"/>
      <c r="E6" s="708"/>
      <c r="F6" s="708"/>
      <c r="G6" s="708"/>
      <c r="H6" s="708"/>
      <c r="I6" s="708"/>
      <c r="J6" s="708"/>
      <c r="K6" s="708"/>
      <c r="L6" s="708"/>
      <c r="M6" s="708"/>
      <c r="N6" s="709"/>
    </row>
    <row r="7" spans="1:14" ht="25" customHeight="1">
      <c r="A7" s="808" t="s">
        <v>531</v>
      </c>
      <c r="B7" s="809"/>
      <c r="C7" s="809"/>
      <c r="D7" s="809"/>
      <c r="E7" s="809"/>
      <c r="F7" s="809"/>
      <c r="G7" s="809"/>
      <c r="H7" s="809"/>
      <c r="I7" s="809"/>
      <c r="J7" s="809"/>
      <c r="K7" s="809"/>
      <c r="L7" s="809"/>
      <c r="M7" s="809"/>
      <c r="N7" s="810"/>
    </row>
    <row r="8" spans="1:14" ht="25" customHeight="1">
      <c r="A8" s="619"/>
      <c r="B8" s="620">
        <v>20</v>
      </c>
      <c r="C8" s="620">
        <v>30</v>
      </c>
      <c r="D8" s="620">
        <v>40</v>
      </c>
      <c r="E8" s="620">
        <v>50</v>
      </c>
      <c r="F8" s="620">
        <v>60</v>
      </c>
      <c r="G8" s="620">
        <v>70</v>
      </c>
      <c r="H8" s="620">
        <v>80</v>
      </c>
      <c r="I8" s="620">
        <v>90</v>
      </c>
      <c r="J8" s="620">
        <v>100</v>
      </c>
      <c r="K8" s="620">
        <v>120</v>
      </c>
      <c r="L8" s="620">
        <v>140</v>
      </c>
      <c r="M8" s="620">
        <v>160</v>
      </c>
      <c r="N8" s="621">
        <v>180</v>
      </c>
    </row>
    <row r="9" spans="1:14" ht="25" customHeight="1">
      <c r="A9" s="622" t="s">
        <v>532</v>
      </c>
      <c r="B9" s="623" t="s">
        <v>533</v>
      </c>
      <c r="C9" s="623" t="s">
        <v>534</v>
      </c>
      <c r="D9" s="624">
        <v>0.32</v>
      </c>
      <c r="E9" s="624">
        <v>0.36</v>
      </c>
      <c r="F9" s="624">
        <v>0.42</v>
      </c>
      <c r="G9" s="623" t="s">
        <v>535</v>
      </c>
      <c r="H9" s="624">
        <v>0.54</v>
      </c>
      <c r="I9" s="623" t="s">
        <v>536</v>
      </c>
      <c r="J9" s="624">
        <v>0.68</v>
      </c>
      <c r="K9" s="624">
        <v>0.86</v>
      </c>
      <c r="L9" s="624">
        <v>1.3</v>
      </c>
      <c r="M9" s="624">
        <v>1.54</v>
      </c>
      <c r="N9" s="625">
        <v>2.08</v>
      </c>
    </row>
    <row r="10" spans="1:14" ht="25" customHeight="1">
      <c r="A10" s="622" t="s">
        <v>537</v>
      </c>
      <c r="B10" s="623" t="s">
        <v>533</v>
      </c>
      <c r="C10" s="623" t="s">
        <v>533</v>
      </c>
      <c r="D10" s="624">
        <v>0.34</v>
      </c>
      <c r="E10" s="624">
        <v>0.4</v>
      </c>
      <c r="F10" s="624">
        <v>0.6</v>
      </c>
      <c r="G10" s="624">
        <v>0.7</v>
      </c>
      <c r="H10" s="624">
        <v>0.75</v>
      </c>
      <c r="I10" s="623" t="s">
        <v>533</v>
      </c>
      <c r="J10" s="624">
        <v>0.9</v>
      </c>
      <c r="K10" s="624">
        <v>1.08</v>
      </c>
      <c r="L10" s="623" t="s">
        <v>533</v>
      </c>
      <c r="M10" s="623" t="s">
        <v>533</v>
      </c>
      <c r="N10" s="626" t="s">
        <v>533</v>
      </c>
    </row>
    <row r="11" spans="1:14" ht="25" customHeight="1">
      <c r="A11" s="622" t="s">
        <v>538</v>
      </c>
      <c r="B11" s="624">
        <v>0.04</v>
      </c>
      <c r="C11" s="624">
        <v>0.05</v>
      </c>
      <c r="D11" s="624">
        <v>0.06</v>
      </c>
      <c r="E11" s="624">
        <v>7.0000000000000007E-2</v>
      </c>
      <c r="F11" s="623" t="s">
        <v>539</v>
      </c>
      <c r="G11" s="623" t="s">
        <v>540</v>
      </c>
      <c r="H11" s="623" t="s">
        <v>541</v>
      </c>
      <c r="I11" s="623" t="s">
        <v>533</v>
      </c>
      <c r="J11" s="623" t="s">
        <v>533</v>
      </c>
      <c r="K11" s="623" t="s">
        <v>533</v>
      </c>
      <c r="L11" s="623" t="s">
        <v>533</v>
      </c>
      <c r="M11" s="623" t="s">
        <v>533</v>
      </c>
      <c r="N11" s="626" t="s">
        <v>533</v>
      </c>
    </row>
    <row r="12" spans="1:14" ht="25" customHeight="1">
      <c r="A12" s="622" t="s">
        <v>542</v>
      </c>
      <c r="B12" s="623" t="s">
        <v>533</v>
      </c>
      <c r="C12" s="624">
        <v>7.0000000000000007E-2</v>
      </c>
      <c r="D12" s="624">
        <v>0.09</v>
      </c>
      <c r="E12" s="624">
        <v>0.11</v>
      </c>
      <c r="F12" s="624">
        <v>0.13</v>
      </c>
      <c r="G12" s="624">
        <v>0.15</v>
      </c>
      <c r="H12" s="624">
        <v>0.18</v>
      </c>
      <c r="I12" s="624">
        <v>0.21</v>
      </c>
      <c r="J12" s="624">
        <v>0.24</v>
      </c>
      <c r="K12" s="624">
        <v>0.28999999999999998</v>
      </c>
      <c r="L12" s="623" t="s">
        <v>533</v>
      </c>
      <c r="M12" s="623" t="s">
        <v>533</v>
      </c>
      <c r="N12" s="626" t="s">
        <v>533</v>
      </c>
    </row>
    <row r="13" spans="1:14" ht="25" customHeight="1">
      <c r="A13" s="622" t="s">
        <v>543</v>
      </c>
      <c r="B13" s="623" t="s">
        <v>533</v>
      </c>
      <c r="C13" s="624">
        <v>0.11</v>
      </c>
      <c r="D13" s="624">
        <v>0.14000000000000001</v>
      </c>
      <c r="E13" s="624">
        <v>0.16</v>
      </c>
      <c r="F13" s="624">
        <v>0.19</v>
      </c>
      <c r="G13" s="624">
        <v>0.22</v>
      </c>
      <c r="H13" s="624">
        <v>0.26</v>
      </c>
      <c r="I13" s="624">
        <v>0.28999999999999998</v>
      </c>
      <c r="J13" s="624">
        <v>0.33</v>
      </c>
      <c r="K13" s="624">
        <v>0.41</v>
      </c>
      <c r="L13" s="623" t="s">
        <v>544</v>
      </c>
      <c r="M13" s="623" t="s">
        <v>545</v>
      </c>
      <c r="N13" s="626" t="s">
        <v>546</v>
      </c>
    </row>
    <row r="14" spans="1:14" ht="25" customHeight="1">
      <c r="A14" s="622" t="s">
        <v>547</v>
      </c>
      <c r="B14" s="623" t="s">
        <v>533</v>
      </c>
      <c r="C14" s="624">
        <v>0.16</v>
      </c>
      <c r="D14" s="623" t="s">
        <v>533</v>
      </c>
      <c r="E14" s="623" t="s">
        <v>533</v>
      </c>
      <c r="F14" s="623" t="s">
        <v>533</v>
      </c>
      <c r="G14" s="623" t="s">
        <v>533</v>
      </c>
      <c r="H14" s="623" t="s">
        <v>533</v>
      </c>
      <c r="I14" s="623" t="s">
        <v>533</v>
      </c>
      <c r="J14" s="623" t="s">
        <v>533</v>
      </c>
      <c r="K14" s="623" t="s">
        <v>533</v>
      </c>
      <c r="L14" s="623" t="s">
        <v>533</v>
      </c>
      <c r="M14" s="623" t="s">
        <v>533</v>
      </c>
      <c r="N14" s="626" t="s">
        <v>533</v>
      </c>
    </row>
    <row r="15" spans="1:14" ht="25" customHeight="1">
      <c r="A15" s="622" t="s">
        <v>548</v>
      </c>
      <c r="B15" s="623" t="s">
        <v>533</v>
      </c>
      <c r="C15" s="624">
        <v>0.4</v>
      </c>
      <c r="D15" s="623" t="s">
        <v>533</v>
      </c>
      <c r="E15" s="623" t="s">
        <v>533</v>
      </c>
      <c r="F15" s="623" t="s">
        <v>533</v>
      </c>
      <c r="G15" s="623" t="s">
        <v>533</v>
      </c>
      <c r="H15" s="623" t="s">
        <v>533</v>
      </c>
      <c r="I15" s="623" t="s">
        <v>533</v>
      </c>
      <c r="J15" s="623" t="s">
        <v>533</v>
      </c>
      <c r="K15" s="623" t="s">
        <v>533</v>
      </c>
      <c r="L15" s="623" t="s">
        <v>533</v>
      </c>
      <c r="M15" s="623" t="s">
        <v>533</v>
      </c>
      <c r="N15" s="626" t="s">
        <v>533</v>
      </c>
    </row>
    <row r="16" spans="1:14" ht="25" customHeight="1">
      <c r="A16" s="627"/>
      <c r="B16" s="628"/>
      <c r="C16" s="628"/>
      <c r="D16" s="628"/>
      <c r="E16" s="628"/>
      <c r="F16" s="628"/>
      <c r="G16" s="628"/>
      <c r="H16" s="628"/>
      <c r="I16" s="628"/>
      <c r="J16" s="628"/>
      <c r="K16" s="628"/>
      <c r="L16" s="628"/>
      <c r="M16" s="628"/>
      <c r="N16" s="629"/>
    </row>
    <row r="17" spans="1:14" ht="25" customHeight="1">
      <c r="A17" s="630"/>
      <c r="B17" s="631"/>
      <c r="C17" s="632"/>
      <c r="D17" s="632"/>
      <c r="E17" s="632"/>
      <c r="F17" s="632"/>
      <c r="G17" s="632"/>
      <c r="H17" s="631"/>
      <c r="I17" s="631"/>
      <c r="J17" s="631"/>
      <c r="K17" s="631"/>
      <c r="L17" s="631"/>
      <c r="M17" s="631"/>
      <c r="N17" s="633"/>
    </row>
    <row r="18" spans="1:14" ht="25" customHeight="1">
      <c r="A18" s="811" t="s">
        <v>549</v>
      </c>
      <c r="B18" s="812"/>
      <c r="C18" s="812"/>
      <c r="D18" s="812"/>
      <c r="E18" s="812"/>
      <c r="F18" s="812"/>
      <c r="G18" s="812"/>
      <c r="H18" s="812"/>
      <c r="I18" s="812"/>
      <c r="J18" s="812"/>
      <c r="K18" s="812"/>
      <c r="L18" s="812"/>
      <c r="M18" s="812"/>
      <c r="N18" s="813"/>
    </row>
    <row r="19" spans="1:14" ht="25" customHeight="1">
      <c r="A19" s="814"/>
      <c r="B19" s="815"/>
      <c r="C19" s="815"/>
      <c r="D19" s="815"/>
      <c r="E19" s="815"/>
      <c r="F19" s="815"/>
      <c r="G19" s="815"/>
      <c r="H19" s="815"/>
      <c r="I19" s="815"/>
      <c r="J19" s="815"/>
      <c r="K19" s="815"/>
      <c r="L19" s="815"/>
      <c r="M19" s="815"/>
      <c r="N19" s="816"/>
    </row>
    <row r="20" spans="1:14" ht="25" customHeight="1">
      <c r="A20" s="634"/>
      <c r="B20" s="635">
        <v>20</v>
      </c>
      <c r="C20" s="635">
        <v>30</v>
      </c>
      <c r="D20" s="635">
        <v>40</v>
      </c>
      <c r="E20" s="635">
        <v>50</v>
      </c>
      <c r="F20" s="635">
        <v>60</v>
      </c>
      <c r="G20" s="635">
        <v>70</v>
      </c>
      <c r="H20" s="635">
        <v>80</v>
      </c>
      <c r="I20" s="635">
        <v>90</v>
      </c>
      <c r="J20" s="635">
        <v>100</v>
      </c>
      <c r="K20" s="635">
        <v>120</v>
      </c>
      <c r="L20" s="635">
        <v>140</v>
      </c>
      <c r="M20" s="635">
        <v>160</v>
      </c>
      <c r="N20" s="636">
        <v>180</v>
      </c>
    </row>
    <row r="21" spans="1:14" ht="25" customHeight="1">
      <c r="A21" s="622" t="s">
        <v>532</v>
      </c>
      <c r="B21" s="637" t="s">
        <v>533</v>
      </c>
      <c r="C21" s="637" t="s">
        <v>550</v>
      </c>
      <c r="D21" s="638">
        <v>0</v>
      </c>
      <c r="E21" s="638">
        <v>0</v>
      </c>
      <c r="F21" s="638">
        <v>0</v>
      </c>
      <c r="G21" s="637" t="s">
        <v>550</v>
      </c>
      <c r="H21" s="638">
        <v>0</v>
      </c>
      <c r="I21" s="637" t="s">
        <v>550</v>
      </c>
      <c r="J21" s="638">
        <v>0</v>
      </c>
      <c r="K21" s="638">
        <v>0</v>
      </c>
      <c r="L21" s="638">
        <v>0</v>
      </c>
      <c r="M21" s="638">
        <v>0</v>
      </c>
      <c r="N21" s="639">
        <v>0</v>
      </c>
    </row>
    <row r="22" spans="1:14" ht="25" customHeight="1">
      <c r="A22" s="622" t="s">
        <v>537</v>
      </c>
      <c r="B22" s="637" t="s">
        <v>533</v>
      </c>
      <c r="C22" s="637" t="s">
        <v>533</v>
      </c>
      <c r="D22" s="638">
        <v>0</v>
      </c>
      <c r="E22" s="638">
        <v>0</v>
      </c>
      <c r="F22" s="638">
        <v>0</v>
      </c>
      <c r="G22" s="638">
        <v>0</v>
      </c>
      <c r="H22" s="638">
        <v>0</v>
      </c>
      <c r="I22" s="637" t="s">
        <v>533</v>
      </c>
      <c r="J22" s="638">
        <v>0</v>
      </c>
      <c r="K22" s="638">
        <v>0</v>
      </c>
      <c r="L22" s="637" t="s">
        <v>533</v>
      </c>
      <c r="M22" s="637" t="s">
        <v>533</v>
      </c>
      <c r="N22" s="640" t="s">
        <v>533</v>
      </c>
    </row>
    <row r="23" spans="1:14" ht="25" customHeight="1">
      <c r="A23" s="622" t="s">
        <v>551</v>
      </c>
      <c r="B23" s="638">
        <v>0</v>
      </c>
      <c r="C23" s="638">
        <v>0</v>
      </c>
      <c r="D23" s="638">
        <v>0</v>
      </c>
      <c r="E23" s="638">
        <v>0</v>
      </c>
      <c r="F23" s="637" t="s">
        <v>550</v>
      </c>
      <c r="G23" s="637" t="s">
        <v>550</v>
      </c>
      <c r="H23" s="637" t="s">
        <v>550</v>
      </c>
      <c r="I23" s="637" t="s">
        <v>533</v>
      </c>
      <c r="J23" s="637" t="s">
        <v>533</v>
      </c>
      <c r="K23" s="637" t="s">
        <v>533</v>
      </c>
      <c r="L23" s="637" t="s">
        <v>533</v>
      </c>
      <c r="M23" s="637" t="s">
        <v>533</v>
      </c>
      <c r="N23" s="640" t="s">
        <v>533</v>
      </c>
    </row>
    <row r="24" spans="1:14" ht="25" customHeight="1">
      <c r="A24" s="622" t="s">
        <v>542</v>
      </c>
      <c r="B24" s="637" t="s">
        <v>533</v>
      </c>
      <c r="C24" s="638">
        <v>0</v>
      </c>
      <c r="D24" s="638">
        <v>0</v>
      </c>
      <c r="E24" s="638">
        <v>0</v>
      </c>
      <c r="F24" s="638">
        <v>0</v>
      </c>
      <c r="G24" s="638">
        <v>0</v>
      </c>
      <c r="H24" s="638">
        <v>0</v>
      </c>
      <c r="I24" s="638">
        <v>0</v>
      </c>
      <c r="J24" s="638">
        <v>0</v>
      </c>
      <c r="K24" s="638">
        <v>0</v>
      </c>
      <c r="L24" s="637" t="s">
        <v>533</v>
      </c>
      <c r="M24" s="637" t="s">
        <v>533</v>
      </c>
      <c r="N24" s="640" t="s">
        <v>533</v>
      </c>
    </row>
    <row r="25" spans="1:14" ht="25" customHeight="1">
      <c r="A25" s="622" t="s">
        <v>552</v>
      </c>
      <c r="B25" s="637" t="s">
        <v>533</v>
      </c>
      <c r="C25" s="638">
        <v>0</v>
      </c>
      <c r="D25" s="638">
        <v>0</v>
      </c>
      <c r="E25" s="638">
        <v>0</v>
      </c>
      <c r="F25" s="638">
        <v>0</v>
      </c>
      <c r="G25" s="638">
        <v>0</v>
      </c>
      <c r="H25" s="638">
        <v>0</v>
      </c>
      <c r="I25" s="638">
        <v>0</v>
      </c>
      <c r="J25" s="638">
        <v>0</v>
      </c>
      <c r="K25" s="638">
        <v>0</v>
      </c>
      <c r="L25" s="637" t="s">
        <v>550</v>
      </c>
      <c r="M25" s="637" t="s">
        <v>550</v>
      </c>
      <c r="N25" s="640" t="s">
        <v>550</v>
      </c>
    </row>
    <row r="26" spans="1:14" ht="25" customHeight="1">
      <c r="A26" s="622" t="s">
        <v>547</v>
      </c>
      <c r="B26" s="638">
        <v>0</v>
      </c>
      <c r="C26" s="638">
        <v>0</v>
      </c>
      <c r="D26" s="638">
        <v>0</v>
      </c>
      <c r="E26" s="638">
        <v>0</v>
      </c>
      <c r="F26" s="638">
        <v>0</v>
      </c>
      <c r="G26" s="638">
        <v>0</v>
      </c>
      <c r="H26" s="638">
        <v>0</v>
      </c>
      <c r="I26" s="638">
        <v>0</v>
      </c>
      <c r="J26" s="638">
        <v>0</v>
      </c>
      <c r="K26" s="638">
        <v>0</v>
      </c>
      <c r="L26" s="638">
        <v>0</v>
      </c>
      <c r="M26" s="638">
        <v>0</v>
      </c>
      <c r="N26" s="639">
        <v>0</v>
      </c>
    </row>
    <row r="27" spans="1:14" ht="25" customHeight="1">
      <c r="A27" s="622" t="s">
        <v>548</v>
      </c>
      <c r="B27" s="638">
        <v>0</v>
      </c>
      <c r="C27" s="638">
        <v>1</v>
      </c>
      <c r="D27" s="638">
        <v>2</v>
      </c>
      <c r="E27" s="638">
        <v>3</v>
      </c>
      <c r="F27" s="638">
        <v>4</v>
      </c>
      <c r="G27" s="638">
        <v>5</v>
      </c>
      <c r="H27" s="638">
        <v>6</v>
      </c>
      <c r="I27" s="638">
        <v>7</v>
      </c>
      <c r="J27" s="638">
        <v>8</v>
      </c>
      <c r="K27" s="638">
        <v>9</v>
      </c>
      <c r="L27" s="638">
        <v>10</v>
      </c>
      <c r="M27" s="638">
        <v>11</v>
      </c>
      <c r="N27" s="639">
        <v>12</v>
      </c>
    </row>
    <row r="28" spans="1:14" ht="25" customHeight="1">
      <c r="A28" s="817" t="s">
        <v>553</v>
      </c>
      <c r="B28" s="794">
        <f>C21*C9+D21*D9+E21*E9+F21*F9+G21*G9+H21*H9+I21*I9+J21*J9+K21*K9+L21*L9+M21*M9+N21*N9+D22*D10+E22*E10+F22*F10+G22*G10+H22*H10+J22*J10+K22*K10+B23*B11+C23*C11+D23*D11+E23*E11+F23*F11+G23*G11+H23*H11+C24*C12+D24*D12+E24*E12+F24*F12+G24*G12+H24*H12+I24*I12+J24*J12+K24*K12+C25*C13+D25*D13+E25*E13+F25*F13+G25*G13+H25*H13+I25*I13+J25*J13+K25*K13+L25*L13+M25*M13+N25*N13+B26*C14+B27*C15</f>
        <v>0</v>
      </c>
      <c r="C28" s="797"/>
      <c r="D28" s="797"/>
      <c r="E28" s="797"/>
      <c r="F28" s="797"/>
      <c r="G28" s="797"/>
      <c r="H28" s="797"/>
      <c r="I28" s="797"/>
      <c r="J28" s="797"/>
      <c r="K28" s="797"/>
      <c r="L28" s="797"/>
      <c r="M28" s="797"/>
      <c r="N28" s="798"/>
    </row>
    <row r="29" spans="1:14" ht="15.5" customHeight="1">
      <c r="A29" s="817"/>
      <c r="B29" s="795"/>
      <c r="C29" s="795"/>
      <c r="D29" s="795"/>
      <c r="E29" s="795"/>
      <c r="F29" s="795"/>
      <c r="G29" s="795"/>
      <c r="H29" s="795"/>
      <c r="I29" s="795"/>
      <c r="J29" s="795"/>
      <c r="K29" s="795"/>
      <c r="L29" s="795"/>
      <c r="M29" s="795"/>
      <c r="N29" s="799"/>
    </row>
    <row r="30" spans="1:14" ht="15.5" customHeight="1">
      <c r="A30" s="818"/>
      <c r="B30" s="796"/>
      <c r="C30" s="796"/>
      <c r="D30" s="796"/>
      <c r="E30" s="796"/>
      <c r="F30" s="796"/>
      <c r="G30" s="796"/>
      <c r="H30" s="796"/>
      <c r="I30" s="796"/>
      <c r="J30" s="796"/>
      <c r="K30" s="796"/>
      <c r="L30" s="796"/>
      <c r="M30" s="796"/>
      <c r="N30" s="800"/>
    </row>
  </sheetData>
  <mergeCells count="19">
    <mergeCell ref="A7:N7"/>
    <mergeCell ref="A18:N19"/>
    <mergeCell ref="A28:A30"/>
    <mergeCell ref="B28:B30"/>
    <mergeCell ref="M28:M30"/>
    <mergeCell ref="N28:N30"/>
    <mergeCell ref="E2:L2"/>
    <mergeCell ref="A1:D5"/>
    <mergeCell ref="C28:C30"/>
    <mergeCell ref="D28:D30"/>
    <mergeCell ref="E28:E30"/>
    <mergeCell ref="F28:F30"/>
    <mergeCell ref="G28:G30"/>
    <mergeCell ref="H28:H30"/>
    <mergeCell ref="I28:I30"/>
    <mergeCell ref="J28:J30"/>
    <mergeCell ref="K28:K30"/>
    <mergeCell ref="L28:L30"/>
    <mergeCell ref="A6:N6"/>
  </mergeCells>
  <pageMargins left="1" right="1" top="1" bottom="1" header="0.51180599999999998" footer="0.25"/>
  <headerFooter>
    <oddFooter>&amp;C&amp;"Helvetica Neue,Regular"&amp;12&amp;K000000&amp;P</oddFooter>
  </headerFooter>
  <drawing r:id="rId1"/>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Export Summary</vt:lpstr>
      <vt:lpstr>INFORMATION AND TOTAL</vt:lpstr>
      <vt:lpstr>IBEX CLIMBING HOLDS </vt:lpstr>
      <vt:lpstr>MACROS NISYROS FIBERGLASS</vt:lpstr>
      <vt:lpstr>HARDWARE</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ibex climbing holds</cp:lastModifiedBy>
  <dcterms:created xsi:type="dcterms:W3CDTF">2021-08-25T11:01:40Z</dcterms:created>
  <dcterms:modified xsi:type="dcterms:W3CDTF">2021-11-02T08:40:56Z</dcterms:modified>
</cp:coreProperties>
</file>